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8" yWindow="-118" windowWidth="27844" windowHeight="16442" activeTab="4"/>
  </bookViews>
  <sheets>
    <sheet name="Introduction" sheetId="4" r:id="rId1"/>
    <sheet name="Mapping and adaptation" sheetId="1" r:id="rId2"/>
    <sheet name="Dataset created" sheetId="2" r:id="rId3"/>
    <sheet name="Transp act adjustement" sheetId="3" r:id="rId4"/>
    <sheet name="Modified NHST" sheetId="5" r:id="rId5"/>
  </sheets>
  <externalReferences>
    <externalReference r:id="rId6"/>
  </externalReferences>
  <definedNames>
    <definedName name="_xlnm._FilterDatabase" localSheetId="1" hidden="1">'Mapping and adaptation'!$A$6:$J$103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5" l="1"/>
  <c r="F35" i="5" s="1"/>
  <c r="G35" i="5" s="1"/>
  <c r="H35" i="5" s="1"/>
  <c r="I35" i="5" s="1"/>
  <c r="E34" i="5"/>
  <c r="F34" i="5" s="1"/>
  <c r="G34" i="5" s="1"/>
  <c r="H34" i="5" s="1"/>
  <c r="I34" i="5" s="1"/>
  <c r="E33" i="5"/>
  <c r="F33" i="5" s="1"/>
  <c r="G33" i="5" s="1"/>
  <c r="H33" i="5" s="1"/>
  <c r="I33" i="5" s="1"/>
  <c r="E32" i="5"/>
  <c r="F32" i="5" s="1"/>
  <c r="G32" i="5" s="1"/>
  <c r="H32" i="5" s="1"/>
  <c r="I32" i="5" s="1"/>
  <c r="E31" i="5"/>
  <c r="F31" i="5" s="1"/>
  <c r="G31" i="5" s="1"/>
  <c r="H31" i="5" s="1"/>
  <c r="I31" i="5" s="1"/>
  <c r="F30" i="5"/>
  <c r="G30" i="5" s="1"/>
  <c r="H30" i="5" s="1"/>
  <c r="I30" i="5" s="1"/>
  <c r="E30" i="5"/>
  <c r="E29" i="5"/>
  <c r="E28" i="5"/>
  <c r="F28" i="5" s="1"/>
  <c r="G28" i="5" s="1"/>
  <c r="H28" i="5" s="1"/>
  <c r="I28" i="5" s="1"/>
  <c r="E27" i="5"/>
  <c r="F27" i="5" s="1"/>
  <c r="G27" i="5" s="1"/>
  <c r="H27" i="5" s="1"/>
  <c r="I27" i="5" s="1"/>
  <c r="E26" i="5"/>
  <c r="F26" i="5" s="1"/>
  <c r="G26" i="5" s="1"/>
  <c r="H26" i="5" s="1"/>
  <c r="I26" i="5" s="1"/>
  <c r="E25" i="5"/>
  <c r="E24" i="5"/>
  <c r="F24" i="5" s="1"/>
  <c r="G24" i="5" s="1"/>
  <c r="H24" i="5" s="1"/>
  <c r="I24" i="5" s="1"/>
  <c r="E23" i="5"/>
  <c r="F23" i="5" s="1"/>
  <c r="G23" i="5" s="1"/>
  <c r="H23" i="5" s="1"/>
  <c r="I23" i="5" s="1"/>
  <c r="E22" i="5"/>
  <c r="F22" i="5" s="1"/>
  <c r="G22" i="5" s="1"/>
  <c r="H22" i="5" s="1"/>
  <c r="I22" i="5" s="1"/>
  <c r="E21" i="5"/>
  <c r="F21" i="5" s="1"/>
  <c r="G21" i="5" s="1"/>
  <c r="H21" i="5" s="1"/>
  <c r="I21" i="5" s="1"/>
  <c r="E20" i="5"/>
  <c r="F20" i="5" s="1"/>
  <c r="G20" i="5" s="1"/>
  <c r="H20" i="5" s="1"/>
  <c r="I20" i="5" s="1"/>
  <c r="E19" i="5"/>
  <c r="F19" i="5" s="1"/>
  <c r="G19" i="5" s="1"/>
  <c r="H19" i="5" s="1"/>
  <c r="I19" i="5" s="1"/>
  <c r="F18" i="5"/>
  <c r="G18" i="5" s="1"/>
  <c r="H18" i="5" s="1"/>
  <c r="I18" i="5" s="1"/>
  <c r="E18" i="5"/>
  <c r="E17" i="5"/>
  <c r="E16" i="5"/>
  <c r="F16" i="5" s="1"/>
  <c r="G16" i="5" s="1"/>
  <c r="H16" i="5" s="1"/>
  <c r="I16" i="5" s="1"/>
  <c r="E15" i="5"/>
  <c r="F15" i="5" s="1"/>
  <c r="G15" i="5" s="1"/>
  <c r="H15" i="5" s="1"/>
  <c r="I15" i="5" s="1"/>
  <c r="E14" i="5"/>
  <c r="F14" i="5" s="1"/>
  <c r="G14" i="5" s="1"/>
  <c r="H14" i="5" s="1"/>
  <c r="I14" i="5" s="1"/>
  <c r="E13" i="5"/>
  <c r="E12" i="5"/>
  <c r="F12" i="5" s="1"/>
  <c r="G12" i="5" s="1"/>
  <c r="H12" i="5" s="1"/>
  <c r="I12" i="5" s="1"/>
  <c r="E11" i="5"/>
  <c r="F11" i="5" s="1"/>
  <c r="G11" i="5" s="1"/>
  <c r="H11" i="5" s="1"/>
  <c r="I11" i="5" s="1"/>
  <c r="E10" i="5"/>
  <c r="F10" i="5" s="1"/>
  <c r="G10" i="5" s="1"/>
  <c r="H10" i="5" s="1"/>
  <c r="I10" i="5" s="1"/>
  <c r="E9" i="5"/>
  <c r="F9" i="5" s="1"/>
  <c r="G9" i="5" s="1"/>
  <c r="H9" i="5" s="1"/>
  <c r="I9" i="5" s="1"/>
  <c r="E8" i="5"/>
  <c r="F8" i="5" s="1"/>
  <c r="G8" i="5" s="1"/>
  <c r="H8" i="5" s="1"/>
  <c r="I8" i="5" s="1"/>
  <c r="E7" i="5"/>
  <c r="F7" i="5" s="1"/>
  <c r="G7" i="5" s="1"/>
  <c r="H7" i="5" s="1"/>
  <c r="I7" i="5" s="1"/>
  <c r="F6" i="5"/>
  <c r="G6" i="5" s="1"/>
  <c r="H6" i="5" s="1"/>
  <c r="I6" i="5" s="1"/>
  <c r="E6" i="5"/>
  <c r="E5" i="5"/>
  <c r="F25" i="5"/>
  <c r="G25" i="5" s="1"/>
  <c r="H25" i="5" s="1"/>
  <c r="I25" i="5" s="1"/>
  <c r="F5" i="5" l="1"/>
  <c r="G5" i="5" s="1"/>
  <c r="H5" i="5" s="1"/>
  <c r="I5" i="5" s="1"/>
  <c r="F17" i="5"/>
  <c r="G17" i="5" s="1"/>
  <c r="H17" i="5" s="1"/>
  <c r="I17" i="5" s="1"/>
  <c r="F29" i="5"/>
  <c r="G29" i="5" s="1"/>
  <c r="H29" i="5" s="1"/>
  <c r="I29" i="5" s="1"/>
  <c r="F13" i="5"/>
  <c r="G13" i="5" s="1"/>
  <c r="H13" i="5" s="1"/>
  <c r="I13" i="5" s="1"/>
  <c r="E230" i="3"/>
  <c r="E227" i="3"/>
  <c r="E226" i="3"/>
  <c r="E222" i="3"/>
  <c r="D222" i="3"/>
  <c r="E219" i="3"/>
  <c r="E218" i="3"/>
  <c r="E214" i="3"/>
  <c r="E211" i="3"/>
  <c r="C211" i="3" s="1"/>
  <c r="E210" i="3"/>
  <c r="E206" i="3"/>
  <c r="E203" i="3"/>
  <c r="C203" i="3" s="1"/>
  <c r="E202" i="3"/>
  <c r="E199" i="3"/>
  <c r="E198" i="3"/>
  <c r="E196" i="3"/>
  <c r="E195" i="3"/>
  <c r="E194" i="3"/>
  <c r="E191" i="3"/>
  <c r="E190" i="3"/>
  <c r="E188" i="3"/>
  <c r="E187" i="3"/>
  <c r="E186" i="3"/>
  <c r="E183" i="3"/>
  <c r="E182" i="3"/>
  <c r="E180" i="3"/>
  <c r="E179" i="3"/>
  <c r="E178" i="3"/>
  <c r="E175" i="3"/>
  <c r="E174" i="3"/>
  <c r="E172" i="3"/>
  <c r="E171" i="3"/>
  <c r="E170" i="3"/>
  <c r="E167" i="3"/>
  <c r="E166" i="3"/>
  <c r="E164" i="3"/>
  <c r="E163" i="3"/>
  <c r="E162" i="3"/>
  <c r="E159" i="3"/>
  <c r="E158" i="3"/>
  <c r="E156" i="3"/>
  <c r="E155" i="3"/>
  <c r="E154" i="3"/>
  <c r="E151" i="3"/>
  <c r="E150" i="3"/>
  <c r="E148" i="3"/>
  <c r="E146" i="3"/>
  <c r="E145" i="3"/>
  <c r="E144" i="3"/>
  <c r="E142" i="3"/>
  <c r="E141" i="3"/>
  <c r="C141" i="3" s="1"/>
  <c r="E140" i="3"/>
  <c r="C140" i="3" s="1"/>
  <c r="E139" i="3"/>
  <c r="C139" i="3" s="1"/>
  <c r="E138" i="3"/>
  <c r="C138" i="3" s="1"/>
  <c r="E137" i="3"/>
  <c r="C137" i="3" s="1"/>
  <c r="E136" i="3"/>
  <c r="C136" i="3" s="1"/>
  <c r="E135" i="3"/>
  <c r="C135" i="3" s="1"/>
  <c r="E134" i="3"/>
  <c r="C134" i="3" s="1"/>
  <c r="E133" i="3"/>
  <c r="C133" i="3" s="1"/>
  <c r="E132" i="3"/>
  <c r="C132" i="3" s="1"/>
  <c r="E131" i="3"/>
  <c r="C131" i="3" s="1"/>
  <c r="E130" i="3"/>
  <c r="C130" i="3" s="1"/>
  <c r="E129" i="3"/>
  <c r="C129" i="3" s="1"/>
  <c r="E128" i="3"/>
  <c r="C128" i="3" s="1"/>
  <c r="E127" i="3"/>
  <c r="C127" i="3" s="1"/>
  <c r="E126" i="3"/>
  <c r="C126" i="3" s="1"/>
  <c r="E125" i="3"/>
  <c r="C125" i="3" s="1"/>
  <c r="E124" i="3"/>
  <c r="C124" i="3" s="1"/>
  <c r="E123" i="3"/>
  <c r="C123" i="3" s="1"/>
  <c r="E122" i="3"/>
  <c r="C122" i="3" s="1"/>
  <c r="E121" i="3"/>
  <c r="C121" i="3" s="1"/>
  <c r="E120" i="3"/>
  <c r="C120" i="3" s="1"/>
  <c r="E119" i="3"/>
  <c r="C119" i="3" s="1"/>
  <c r="E118" i="3"/>
  <c r="C118" i="3" s="1"/>
  <c r="E117" i="3"/>
  <c r="E116" i="3"/>
  <c r="E114" i="3"/>
  <c r="E113" i="3"/>
  <c r="E112" i="3"/>
  <c r="E111" i="3"/>
  <c r="E110" i="3"/>
  <c r="E109" i="3"/>
  <c r="E108" i="3"/>
  <c r="E107" i="3"/>
  <c r="E106" i="3"/>
  <c r="E104" i="3"/>
  <c r="E102" i="3"/>
  <c r="E101" i="3"/>
  <c r="E98" i="3"/>
  <c r="E97" i="3"/>
  <c r="E96" i="3"/>
  <c r="E95" i="3"/>
  <c r="E94" i="3"/>
  <c r="E93" i="3"/>
  <c r="E92" i="3"/>
  <c r="E91" i="3"/>
  <c r="E90" i="3"/>
  <c r="E88" i="3"/>
  <c r="D88" i="3"/>
  <c r="E86" i="3"/>
  <c r="E85" i="3"/>
  <c r="E84" i="3"/>
  <c r="E82" i="3"/>
  <c r="E81" i="3"/>
  <c r="E80" i="3"/>
  <c r="D80" i="3"/>
  <c r="E79" i="3"/>
  <c r="E78" i="3"/>
  <c r="E77" i="3"/>
  <c r="E76" i="3"/>
  <c r="E75" i="3"/>
  <c r="E74" i="3"/>
  <c r="E72" i="3"/>
  <c r="E70" i="3"/>
  <c r="E69" i="3"/>
  <c r="E68" i="3"/>
  <c r="E66" i="3"/>
  <c r="E65" i="3"/>
  <c r="E63" i="3"/>
  <c r="E62" i="3"/>
  <c r="E61" i="3"/>
  <c r="E60" i="3"/>
  <c r="E59" i="3"/>
  <c r="E58" i="3"/>
  <c r="E57" i="3"/>
  <c r="E56" i="3"/>
  <c r="E54" i="3"/>
  <c r="E53" i="3"/>
  <c r="E52" i="3"/>
  <c r="E50" i="3"/>
  <c r="E49" i="3"/>
  <c r="E48" i="3"/>
  <c r="E47" i="3"/>
  <c r="E46" i="3"/>
  <c r="E45" i="3"/>
  <c r="E44" i="3"/>
  <c r="E43" i="3"/>
  <c r="E42" i="3"/>
  <c r="D42" i="3"/>
  <c r="E40" i="3"/>
  <c r="E38" i="3"/>
  <c r="E37" i="3"/>
  <c r="E36" i="3"/>
  <c r="E34" i="3"/>
  <c r="E33" i="3"/>
  <c r="E32" i="3"/>
  <c r="E31" i="3"/>
  <c r="E30" i="3"/>
  <c r="E29" i="3"/>
  <c r="E28" i="3"/>
  <c r="E27" i="3"/>
  <c r="C27" i="3" s="1"/>
  <c r="E26" i="3"/>
  <c r="C26" i="3" s="1"/>
  <c r="E25" i="3"/>
  <c r="C25" i="3" s="1"/>
  <c r="D24" i="3"/>
  <c r="D23" i="3"/>
  <c r="E22" i="3"/>
  <c r="C22" i="3" s="1"/>
  <c r="E21" i="3"/>
  <c r="C21" i="3" s="1"/>
  <c r="D20" i="3"/>
  <c r="E19" i="3"/>
  <c r="C19" i="3" s="1"/>
  <c r="D18" i="3"/>
  <c r="E17" i="3"/>
  <c r="C17" i="3" s="1"/>
  <c r="D16" i="3"/>
  <c r="E15" i="3"/>
  <c r="C15" i="3" s="1"/>
  <c r="E14" i="3"/>
  <c r="C14" i="3" s="1"/>
  <c r="E13" i="3"/>
  <c r="C13" i="3" s="1"/>
  <c r="D12" i="3"/>
  <c r="D11" i="3"/>
  <c r="E10" i="3"/>
  <c r="C10" i="3" s="1"/>
  <c r="E9" i="3"/>
  <c r="C9" i="3" s="1"/>
  <c r="D8" i="3"/>
  <c r="D7" i="3"/>
  <c r="E6" i="3"/>
  <c r="C6" i="3" s="1"/>
  <c r="E5" i="3"/>
  <c r="C5" i="3" s="1"/>
  <c r="D4" i="3"/>
  <c r="I56" i="2"/>
  <c r="E56" i="2"/>
  <c r="I54" i="2"/>
  <c r="E54" i="2"/>
  <c r="I53" i="2"/>
  <c r="I52" i="2"/>
  <c r="I51" i="2"/>
  <c r="I50" i="2"/>
  <c r="I49" i="2"/>
  <c r="I48" i="2"/>
  <c r="E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E24" i="2"/>
  <c r="I23" i="2"/>
  <c r="C23" i="2"/>
  <c r="I22" i="2"/>
  <c r="E22" i="2"/>
  <c r="I21" i="2"/>
  <c r="C21" i="2"/>
  <c r="I20" i="2"/>
  <c r="E20" i="2"/>
  <c r="I19" i="2"/>
  <c r="I18" i="2"/>
  <c r="C19" i="2"/>
  <c r="I17" i="2"/>
  <c r="E17" i="2"/>
  <c r="I16" i="2"/>
  <c r="C16" i="2"/>
  <c r="I15" i="2"/>
  <c r="E15" i="2"/>
  <c r="I14" i="2"/>
  <c r="C14" i="2"/>
  <c r="I13" i="2"/>
  <c r="E13" i="2"/>
  <c r="I12" i="2"/>
  <c r="I11" i="2"/>
  <c r="C12" i="2"/>
  <c r="I10" i="2"/>
  <c r="E10" i="2"/>
  <c r="I9" i="2"/>
  <c r="C9" i="2"/>
  <c r="I8" i="2"/>
  <c r="E8" i="2"/>
  <c r="I7" i="2"/>
  <c r="C7" i="2"/>
  <c r="I6" i="2"/>
  <c r="E6" i="2"/>
  <c r="I5" i="2"/>
  <c r="C5" i="2"/>
  <c r="I4" i="2"/>
  <c r="E4" i="2"/>
  <c r="D100" i="3" l="1"/>
  <c r="C112" i="3"/>
  <c r="C164" i="3"/>
  <c r="C196" i="3"/>
  <c r="C202" i="3"/>
  <c r="C108" i="3"/>
  <c r="C114" i="3"/>
  <c r="C110" i="3"/>
  <c r="C116" i="3"/>
  <c r="C194" i="3"/>
  <c r="C29" i="3"/>
  <c r="C31" i="3"/>
  <c r="C33" i="3"/>
  <c r="D35" i="3"/>
  <c r="D41" i="3"/>
  <c r="C61" i="3"/>
  <c r="D167" i="3"/>
  <c r="D203" i="3"/>
  <c r="E100" i="3"/>
  <c r="C100" i="3" s="1"/>
  <c r="E16" i="3"/>
  <c r="C16" i="3" s="1"/>
  <c r="E23" i="3"/>
  <c r="C23" i="3" s="1"/>
  <c r="D26" i="3"/>
  <c r="D64" i="3"/>
  <c r="C155" i="3"/>
  <c r="C159" i="3"/>
  <c r="D6" i="3"/>
  <c r="D139" i="3"/>
  <c r="C28" i="3"/>
  <c r="C30" i="3"/>
  <c r="C32" i="3"/>
  <c r="C36" i="3"/>
  <c r="C38" i="3"/>
  <c r="C60" i="3"/>
  <c r="E64" i="3"/>
  <c r="C64" i="3" s="1"/>
  <c r="C75" i="3"/>
  <c r="C79" i="3"/>
  <c r="D163" i="3"/>
  <c r="C195" i="3"/>
  <c r="C62" i="3"/>
  <c r="D105" i="3"/>
  <c r="C117" i="3"/>
  <c r="E11" i="3"/>
  <c r="C11" i="3" s="1"/>
  <c r="D76" i="3"/>
  <c r="D164" i="3"/>
  <c r="D190" i="3"/>
  <c r="E4" i="3"/>
  <c r="C4" i="3" s="1"/>
  <c r="C43" i="3"/>
  <c r="C45" i="3"/>
  <c r="C47" i="3"/>
  <c r="C57" i="3"/>
  <c r="C59" i="3"/>
  <c r="D61" i="3"/>
  <c r="C63" i="3"/>
  <c r="C69" i="3"/>
  <c r="C81" i="3"/>
  <c r="D83" i="3"/>
  <c r="D89" i="3"/>
  <c r="C92" i="3"/>
  <c r="C94" i="3"/>
  <c r="C96" i="3"/>
  <c r="D137" i="3"/>
  <c r="D158" i="3"/>
  <c r="C163" i="3"/>
  <c r="C179" i="3"/>
  <c r="C187" i="3"/>
  <c r="C191" i="3"/>
  <c r="D195" i="3"/>
  <c r="D199" i="3"/>
  <c r="C210" i="3"/>
  <c r="C218" i="3"/>
  <c r="D196" i="3"/>
  <c r="D62" i="3"/>
  <c r="D90" i="3"/>
  <c r="C52" i="3"/>
  <c r="C74" i="3"/>
  <c r="C77" i="3"/>
  <c r="C170" i="3"/>
  <c r="C172" i="3"/>
  <c r="C180" i="3"/>
  <c r="C219" i="3"/>
  <c r="C227" i="3"/>
  <c r="D22" i="3"/>
  <c r="D28" i="3"/>
  <c r="D36" i="3"/>
  <c r="E41" i="3"/>
  <c r="C41" i="3" s="1"/>
  <c r="C53" i="3"/>
  <c r="D78" i="3"/>
  <c r="C84" i="3"/>
  <c r="C86" i="3"/>
  <c r="C93" i="3"/>
  <c r="C95" i="3"/>
  <c r="C97" i="3"/>
  <c r="D99" i="3"/>
  <c r="C102" i="3"/>
  <c r="D106" i="3"/>
  <c r="C107" i="3"/>
  <c r="C109" i="3"/>
  <c r="C111" i="3"/>
  <c r="D125" i="3"/>
  <c r="D127" i="3"/>
  <c r="D145" i="3"/>
  <c r="D151" i="3"/>
  <c r="C154" i="3"/>
  <c r="C156" i="3"/>
  <c r="C171" i="3"/>
  <c r="C175" i="3"/>
  <c r="D179" i="3"/>
  <c r="D183" i="3"/>
  <c r="C186" i="3"/>
  <c r="C188" i="3"/>
  <c r="D219" i="3"/>
  <c r="C226" i="3"/>
  <c r="E7" i="3"/>
  <c r="C7" i="3" s="1"/>
  <c r="D10" i="3"/>
  <c r="D15" i="3"/>
  <c r="E20" i="3"/>
  <c r="C20" i="3" s="1"/>
  <c r="D27" i="3"/>
  <c r="C44" i="3"/>
  <c r="C46" i="3"/>
  <c r="C48" i="3"/>
  <c r="C50" i="3"/>
  <c r="D52" i="3"/>
  <c r="C66" i="3"/>
  <c r="C68" i="3"/>
  <c r="D72" i="3"/>
  <c r="C78" i="3"/>
  <c r="C90" i="3"/>
  <c r="D92" i="3"/>
  <c r="E105" i="3"/>
  <c r="C105" i="3" s="1"/>
  <c r="D123" i="3"/>
  <c r="D132" i="3"/>
  <c r="C142" i="3"/>
  <c r="D146" i="3"/>
  <c r="D174" i="3"/>
  <c r="D180" i="3"/>
  <c r="E18" i="3"/>
  <c r="C18" i="3" s="1"/>
  <c r="C76" i="3"/>
  <c r="D77" i="3"/>
  <c r="C80" i="3"/>
  <c r="C91" i="3"/>
  <c r="D116" i="3"/>
  <c r="D121" i="3"/>
  <c r="D128" i="3"/>
  <c r="D141" i="3"/>
  <c r="C145" i="3"/>
  <c r="D206" i="3"/>
  <c r="D45" i="3"/>
  <c r="D48" i="3"/>
  <c r="D67" i="3"/>
  <c r="D149" i="3"/>
  <c r="C34" i="3"/>
  <c r="C37" i="3"/>
  <c r="C58" i="3"/>
  <c r="C65" i="3"/>
  <c r="C70" i="3"/>
  <c r="D73" i="3"/>
  <c r="D84" i="3"/>
  <c r="C98" i="3"/>
  <c r="C101" i="3"/>
  <c r="D103" i="3"/>
  <c r="D109" i="3"/>
  <c r="D112" i="3"/>
  <c r="D147" i="3"/>
  <c r="E8" i="3"/>
  <c r="C8" i="3" s="1"/>
  <c r="D14" i="3"/>
  <c r="D19" i="3"/>
  <c r="E24" i="3"/>
  <c r="C24" i="3" s="1"/>
  <c r="D29" i="3"/>
  <c r="D32" i="3"/>
  <c r="C42" i="3"/>
  <c r="D46" i="3"/>
  <c r="C49" i="3"/>
  <c r="D51" i="3"/>
  <c r="C54" i="3"/>
  <c r="D56" i="3"/>
  <c r="D57" i="3"/>
  <c r="D60" i="3"/>
  <c r="D68" i="3"/>
  <c r="D74" i="3"/>
  <c r="C82" i="3"/>
  <c r="C85" i="3"/>
  <c r="E89" i="3"/>
  <c r="C89" i="3" s="1"/>
  <c r="D93" i="3"/>
  <c r="D96" i="3"/>
  <c r="C106" i="3"/>
  <c r="D110" i="3"/>
  <c r="C113" i="3"/>
  <c r="D115" i="3"/>
  <c r="D120" i="3"/>
  <c r="D129" i="3"/>
  <c r="D131" i="3"/>
  <c r="D136" i="3"/>
  <c r="D150" i="3"/>
  <c r="C151" i="3"/>
  <c r="D155" i="3"/>
  <c r="D159" i="3"/>
  <c r="D166" i="3"/>
  <c r="C167" i="3"/>
  <c r="D171" i="3"/>
  <c r="D175" i="3"/>
  <c r="D182" i="3"/>
  <c r="C183" i="3"/>
  <c r="D187" i="3"/>
  <c r="D191" i="3"/>
  <c r="D198" i="3"/>
  <c r="C199" i="3"/>
  <c r="E204" i="3"/>
  <c r="C204" i="3" s="1"/>
  <c r="D204" i="3"/>
  <c r="E215" i="3"/>
  <c r="C215" i="3" s="1"/>
  <c r="D215" i="3"/>
  <c r="E220" i="3"/>
  <c r="C220" i="3" s="1"/>
  <c r="D220" i="3"/>
  <c r="E231" i="3"/>
  <c r="C231" i="3" s="1"/>
  <c r="D231" i="3"/>
  <c r="E207" i="3"/>
  <c r="C207" i="3" s="1"/>
  <c r="D207" i="3"/>
  <c r="E212" i="3"/>
  <c r="C212" i="3" s="1"/>
  <c r="D212" i="3"/>
  <c r="E223" i="3"/>
  <c r="C223" i="3" s="1"/>
  <c r="D223" i="3"/>
  <c r="E228" i="3"/>
  <c r="C228" i="3" s="1"/>
  <c r="D228" i="3"/>
  <c r="E12" i="3"/>
  <c r="C12" i="3" s="1"/>
  <c r="D30" i="3"/>
  <c r="D40" i="3"/>
  <c r="D44" i="3"/>
  <c r="D58" i="3"/>
  <c r="E73" i="3"/>
  <c r="C73" i="3" s="1"/>
  <c r="D94" i="3"/>
  <c r="D104" i="3"/>
  <c r="D108" i="3"/>
  <c r="D119" i="3"/>
  <c r="D124" i="3"/>
  <c r="D133" i="3"/>
  <c r="D135" i="3"/>
  <c r="D140" i="3"/>
  <c r="D144" i="3"/>
  <c r="E147" i="3"/>
  <c r="C147" i="3" s="1"/>
  <c r="D156" i="3"/>
  <c r="D172" i="3"/>
  <c r="D188" i="3"/>
  <c r="D211" i="3"/>
  <c r="D214" i="3"/>
  <c r="D227" i="3"/>
  <c r="D230" i="3"/>
  <c r="C146" i="3"/>
  <c r="D154" i="3"/>
  <c r="D162" i="3"/>
  <c r="D170" i="3"/>
  <c r="D178" i="3"/>
  <c r="D186" i="3"/>
  <c r="D194" i="3"/>
  <c r="D202" i="3"/>
  <c r="D210" i="3"/>
  <c r="D218" i="3"/>
  <c r="D226" i="3"/>
  <c r="E168" i="3"/>
  <c r="C168" i="3" s="1"/>
  <c r="D168" i="3"/>
  <c r="E201" i="3"/>
  <c r="C201" i="3" s="1"/>
  <c r="D201" i="3"/>
  <c r="E216" i="3"/>
  <c r="C216" i="3" s="1"/>
  <c r="D216" i="3"/>
  <c r="E161" i="3"/>
  <c r="C161" i="3" s="1"/>
  <c r="D161" i="3"/>
  <c r="E181" i="3"/>
  <c r="C181" i="3" s="1"/>
  <c r="D181" i="3"/>
  <c r="D33" i="3"/>
  <c r="D39" i="3"/>
  <c r="D49" i="3"/>
  <c r="D55" i="3"/>
  <c r="D65" i="3"/>
  <c r="D71" i="3"/>
  <c r="D81" i="3"/>
  <c r="D87" i="3"/>
  <c r="D97" i="3"/>
  <c r="D113" i="3"/>
  <c r="D143" i="3"/>
  <c r="C148" i="3"/>
  <c r="E153" i="3"/>
  <c r="C153" i="3" s="1"/>
  <c r="D153" i="3"/>
  <c r="E160" i="3"/>
  <c r="C160" i="3" s="1"/>
  <c r="D160" i="3"/>
  <c r="C162" i="3"/>
  <c r="E173" i="3"/>
  <c r="C173" i="3" s="1"/>
  <c r="D173" i="3"/>
  <c r="E185" i="3"/>
  <c r="C185" i="3" s="1"/>
  <c r="D185" i="3"/>
  <c r="E192" i="3"/>
  <c r="C192" i="3" s="1"/>
  <c r="D192" i="3"/>
  <c r="E209" i="3"/>
  <c r="C209" i="3" s="1"/>
  <c r="D209" i="3"/>
  <c r="E224" i="3"/>
  <c r="C224" i="3" s="1"/>
  <c r="D224" i="3"/>
  <c r="D5" i="3"/>
  <c r="D9" i="3"/>
  <c r="D13" i="3"/>
  <c r="D17" i="3"/>
  <c r="D21" i="3"/>
  <c r="D25" i="3"/>
  <c r="D34" i="3"/>
  <c r="E35" i="3"/>
  <c r="C35" i="3" s="1"/>
  <c r="D37" i="3"/>
  <c r="D43" i="3"/>
  <c r="D50" i="3"/>
  <c r="E51" i="3"/>
  <c r="C51" i="3" s="1"/>
  <c r="D53" i="3"/>
  <c r="D59" i="3"/>
  <c r="D66" i="3"/>
  <c r="E67" i="3"/>
  <c r="C67" i="3" s="1"/>
  <c r="D69" i="3"/>
  <c r="D75" i="3"/>
  <c r="D82" i="3"/>
  <c r="E83" i="3"/>
  <c r="C83" i="3" s="1"/>
  <c r="D85" i="3"/>
  <c r="D91" i="3"/>
  <c r="D98" i="3"/>
  <c r="E99" i="3"/>
  <c r="C99" i="3" s="1"/>
  <c r="D101" i="3"/>
  <c r="D107" i="3"/>
  <c r="D114" i="3"/>
  <c r="E115" i="3"/>
  <c r="C115" i="3" s="1"/>
  <c r="D117" i="3"/>
  <c r="E149" i="3"/>
  <c r="C149" i="3" s="1"/>
  <c r="E152" i="3"/>
  <c r="C152" i="3" s="1"/>
  <c r="D152" i="3"/>
  <c r="E165" i="3"/>
  <c r="C165" i="3" s="1"/>
  <c r="D165" i="3"/>
  <c r="E177" i="3"/>
  <c r="C177" i="3" s="1"/>
  <c r="D177" i="3"/>
  <c r="E184" i="3"/>
  <c r="C184" i="3" s="1"/>
  <c r="D184" i="3"/>
  <c r="E200" i="3"/>
  <c r="C200" i="3" s="1"/>
  <c r="D200" i="3"/>
  <c r="E217" i="3"/>
  <c r="C217" i="3" s="1"/>
  <c r="D217" i="3"/>
  <c r="D31" i="3"/>
  <c r="D38" i="3"/>
  <c r="E39" i="3"/>
  <c r="C39" i="3" s="1"/>
  <c r="C40" i="3"/>
  <c r="D47" i="3"/>
  <c r="D54" i="3"/>
  <c r="E55" i="3"/>
  <c r="C55" i="3" s="1"/>
  <c r="C56" i="3"/>
  <c r="D63" i="3"/>
  <c r="D70" i="3"/>
  <c r="E71" i="3"/>
  <c r="C71" i="3" s="1"/>
  <c r="C72" i="3"/>
  <c r="D79" i="3"/>
  <c r="D86" i="3"/>
  <c r="E87" i="3"/>
  <c r="C87" i="3" s="1"/>
  <c r="C88" i="3"/>
  <c r="D95" i="3"/>
  <c r="D102" i="3"/>
  <c r="E103" i="3"/>
  <c r="C103" i="3" s="1"/>
  <c r="C104" i="3"/>
  <c r="D111" i="3"/>
  <c r="D118" i="3"/>
  <c r="D122" i="3"/>
  <c r="D126" i="3"/>
  <c r="D130" i="3"/>
  <c r="D134" i="3"/>
  <c r="D138" i="3"/>
  <c r="D142" i="3"/>
  <c r="E143" i="3"/>
  <c r="C143" i="3" s="1"/>
  <c r="C144" i="3"/>
  <c r="D148" i="3"/>
  <c r="E157" i="3"/>
  <c r="C157" i="3" s="1"/>
  <c r="D157" i="3"/>
  <c r="E169" i="3"/>
  <c r="C169" i="3" s="1"/>
  <c r="D169" i="3"/>
  <c r="E176" i="3"/>
  <c r="C176" i="3" s="1"/>
  <c r="D176" i="3"/>
  <c r="C178" i="3"/>
  <c r="E189" i="3"/>
  <c r="C189" i="3" s="1"/>
  <c r="D189" i="3"/>
  <c r="E193" i="3"/>
  <c r="C193" i="3" s="1"/>
  <c r="D193" i="3"/>
  <c r="E208" i="3"/>
  <c r="C208" i="3" s="1"/>
  <c r="D208" i="3"/>
  <c r="E225" i="3"/>
  <c r="C225" i="3" s="1"/>
  <c r="D225" i="3"/>
  <c r="E197" i="3"/>
  <c r="C197" i="3" s="1"/>
  <c r="D197" i="3"/>
  <c r="E205" i="3"/>
  <c r="C205" i="3" s="1"/>
  <c r="D205" i="3"/>
  <c r="E213" i="3"/>
  <c r="C213" i="3" s="1"/>
  <c r="D213" i="3"/>
  <c r="E221" i="3"/>
  <c r="C221" i="3" s="1"/>
  <c r="D221" i="3"/>
  <c r="E229" i="3"/>
  <c r="C229" i="3" s="1"/>
  <c r="D229" i="3"/>
  <c r="C150" i="3"/>
  <c r="C158" i="3"/>
  <c r="C166" i="3"/>
  <c r="C174" i="3"/>
  <c r="C182" i="3"/>
  <c r="C190" i="3"/>
  <c r="C198" i="3"/>
  <c r="C206" i="3"/>
  <c r="C214" i="3"/>
  <c r="C222" i="3"/>
  <c r="C230" i="3"/>
  <c r="N103" i="1" l="1"/>
  <c r="J103" i="1" s="1"/>
  <c r="I103" i="1" s="1"/>
  <c r="I102" i="1"/>
  <c r="I101" i="1"/>
  <c r="I100" i="1"/>
  <c r="I89" i="1"/>
  <c r="I88" i="1"/>
  <c r="I87" i="1"/>
  <c r="I86" i="1"/>
  <c r="I85" i="1"/>
  <c r="I84" i="1"/>
  <c r="K78" i="1"/>
  <c r="I78" i="1" s="1"/>
  <c r="I64" i="1"/>
  <c r="K55" i="1"/>
  <c r="I55" i="1" s="1"/>
  <c r="I29" i="1"/>
  <c r="I28" i="1"/>
  <c r="I27" i="1"/>
  <c r="I26" i="1"/>
  <c r="I25" i="1"/>
  <c r="I24" i="1"/>
  <c r="I23" i="1"/>
  <c r="I22" i="1"/>
  <c r="I21" i="1"/>
  <c r="K20" i="1"/>
  <c r="I20" i="1" s="1"/>
  <c r="I19" i="1"/>
  <c r="P18" i="1"/>
  <c r="P19" i="1" s="1"/>
  <c r="I18" i="1"/>
  <c r="I17" i="1"/>
  <c r="I16" i="1"/>
  <c r="J15" i="1" l="1"/>
  <c r="I15" i="1" s="1"/>
</calcChain>
</file>

<file path=xl/comments1.xml><?xml version="1.0" encoding="utf-8"?>
<comments xmlns="http://schemas.openxmlformats.org/spreadsheetml/2006/main">
  <authors>
    <author>Auteur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 BW2, not biogenic but non fossil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in BW2, not biogenic but non fossil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 be multiplied to all tailpipe emissions from fossil fuel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 xml:space="preserve">Auteur:
</t>
        </r>
        <r>
          <rPr>
            <sz val="9"/>
            <color indexed="81"/>
            <rFont val="Tahoma"/>
            <family val="2"/>
          </rPr>
          <t>To be multiplied to all tailpipe emissions from biofuel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%mass of fossil fuel in consumed fuel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% of fuel consumption evolution compared to the reference year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%mass of biofuel in consumed fuel
May represent the average biofuel blend or the blend for specific fuel blend (E85 or B30)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Share of fuel for hybrid car vs conventional car</t>
        </r>
      </text>
    </comment>
  </commentList>
</comments>
</file>

<file path=xl/sharedStrings.xml><?xml version="1.0" encoding="utf-8"?>
<sst xmlns="http://schemas.openxmlformats.org/spreadsheetml/2006/main" count="2158" uniqueCount="468">
  <si>
    <t>Correspondance between MIRET processes and ecoinvent v3.3 only for process taken into account in C-LCA</t>
  </si>
  <si>
    <t>MIRET information</t>
  </si>
  <si>
    <t>Unit TIMES</t>
  </si>
  <si>
    <t>Tag</t>
  </si>
  <si>
    <t>To be modified?</t>
  </si>
  <si>
    <t>reference product</t>
  </si>
  <si>
    <t>location</t>
  </si>
  <si>
    <t>Region</t>
  </si>
  <si>
    <t>Reference unit</t>
  </si>
  <si>
    <t>Conversion factor [unit ecoinvent/unit TIMES]</t>
  </si>
  <si>
    <t>Comments</t>
  </si>
  <si>
    <t>kt</t>
  </si>
  <si>
    <t>BASECOK</t>
  </si>
  <si>
    <t>Yes</t>
  </si>
  <si>
    <t>elec, fuel, heat</t>
  </si>
  <si>
    <t>petroleum refinery operation</t>
  </si>
  <si>
    <t>petroleum coke</t>
  </si>
  <si>
    <t>Europe without Switzerland</t>
  </si>
  <si>
    <t>kg</t>
  </si>
  <si>
    <t>BASEDSL</t>
  </si>
  <si>
    <t>diesel</t>
  </si>
  <si>
    <t>BASEGSL</t>
  </si>
  <si>
    <t>petrol, unleaded</t>
  </si>
  <si>
    <t>BASEHOL</t>
  </si>
  <si>
    <t>heavy fuel oil</t>
  </si>
  <si>
    <t>BASEJET</t>
  </si>
  <si>
    <t>kerosene</t>
  </si>
  <si>
    <t>BASELPG</t>
  </si>
  <si>
    <t>liquefied petroleum gas</t>
  </si>
  <si>
    <t>BASENAP</t>
  </si>
  <si>
    <t>naphtha</t>
  </si>
  <si>
    <t>BASERFO</t>
  </si>
  <si>
    <t>PJ</t>
  </si>
  <si>
    <t>No</t>
  </si>
  <si>
    <t>BATTELCTOT</t>
  </si>
  <si>
    <t>battery production, Li-ion, rechargeable, prismatic</t>
  </si>
  <si>
    <t>battery, Li-ion, rechargeable, prismatic</t>
  </si>
  <si>
    <t>GLO</t>
  </si>
  <si>
    <t>kWh/kg</t>
  </si>
  <si>
    <t>km</t>
  </si>
  <si>
    <t>PJ (somme elec et chaleur)</t>
  </si>
  <si>
    <t>CHPBIOM</t>
  </si>
  <si>
    <t>biomass</t>
  </si>
  <si>
    <t>heat and power co-generation, wood chips, 6667 kW, state-of-the-art 2014</t>
  </si>
  <si>
    <t>electricity, high voltage</t>
  </si>
  <si>
    <t>FR</t>
  </si>
  <si>
    <t>kWh</t>
  </si>
  <si>
    <t>CHPCOA</t>
  </si>
  <si>
    <t>coal</t>
  </si>
  <si>
    <t>heat and power co-generation, hard coal</t>
  </si>
  <si>
    <t>DE</t>
  </si>
  <si>
    <t>kWh/km</t>
  </si>
  <si>
    <t>CHPNG</t>
  </si>
  <si>
    <t>NG</t>
  </si>
  <si>
    <t>heat and power co-generation, natural gas, conventional power plant, 100MW electrical</t>
  </si>
  <si>
    <t>sur sa durée de vie</t>
  </si>
  <si>
    <t>DISTRCARBJET</t>
  </si>
  <si>
    <t>fuel, transport fuel</t>
  </si>
  <si>
    <t>market for kerosene</t>
  </si>
  <si>
    <t>MJ/kg (LHV kerosene, IEA global)</t>
  </si>
  <si>
    <t>kg/km</t>
  </si>
  <si>
    <t>DISTRNG</t>
  </si>
  <si>
    <t>market for natural gas, high pressure</t>
  </si>
  <si>
    <t>natural gas, high pressure</t>
  </si>
  <si>
    <t>m3</t>
  </si>
  <si>
    <t>Densité [kg/Nm3]</t>
  </si>
  <si>
    <t>source : JEC, WTW, v4a</t>
  </si>
  <si>
    <t>DISTRTRANSCARB</t>
  </si>
  <si>
    <t>market for diesel, low-sulfur</t>
  </si>
  <si>
    <t>diesel, low-sulfur</t>
  </si>
  <si>
    <t>MJ/kg</t>
  </si>
  <si>
    <t>ELECOA</t>
  </si>
  <si>
    <t>electricity production, hard coal</t>
  </si>
  <si>
    <t>ELEGEOTH</t>
  </si>
  <si>
    <t>electricity production, deep geothermal</t>
  </si>
  <si>
    <t>ELEHYDROFLOW</t>
  </si>
  <si>
    <t>electricity production, hydro, run-of-river</t>
  </si>
  <si>
    <t>ELEHYDROSEASON</t>
  </si>
  <si>
    <t>electricity production, hydro, reservoir, alpine region</t>
  </si>
  <si>
    <t>ELENG</t>
  </si>
  <si>
    <t>electricity production, natural gas, combined cycle power plant</t>
  </si>
  <si>
    <t>ELENUC</t>
  </si>
  <si>
    <t>uranium</t>
  </si>
  <si>
    <t>electricity production, nuclear, pressure water reactor</t>
  </si>
  <si>
    <t>ELERFO</t>
  </si>
  <si>
    <t>fuel</t>
  </si>
  <si>
    <t>electricity production, oil</t>
  </si>
  <si>
    <t>ELEWINDON</t>
  </si>
  <si>
    <t>electricity production, wind, 1-3MW turbine, onshore</t>
  </si>
  <si>
    <t>EXPCAKE</t>
  </si>
  <si>
    <t>soybean, feed production</t>
  </si>
  <si>
    <t>soybean, feed</t>
  </si>
  <si>
    <t>RoW</t>
  </si>
  <si>
    <t>EXPCO2</t>
  </si>
  <si>
    <t>market for carbon dioxide, liquid</t>
  </si>
  <si>
    <t>carbon dioxide, liquid</t>
  </si>
  <si>
    <t>RER</t>
  </si>
  <si>
    <t>EXPDDGS</t>
  </si>
  <si>
    <t>market for protein feed, 100% crude</t>
  </si>
  <si>
    <t>protein feed, 100% crude</t>
  </si>
  <si>
    <t>EXPETHA</t>
  </si>
  <si>
    <t>market for ethanol, without water, in 95% solution state, from fermentation</t>
  </si>
  <si>
    <t>ethanol, without water, in 95% solution state, from fermentation</t>
  </si>
  <si>
    <t>EXPGLYC</t>
  </si>
  <si>
    <t>market for glycerine</t>
  </si>
  <si>
    <t>glycerine</t>
  </si>
  <si>
    <t>EXPNUC</t>
  </si>
  <si>
    <t>market for uranium hexafluoride</t>
  </si>
  <si>
    <t>uranium hexafluoride</t>
  </si>
  <si>
    <t>EXPPULP</t>
  </si>
  <si>
    <t>market for sugar beet pulp</t>
  </si>
  <si>
    <t>sugar beet pulp</t>
  </si>
  <si>
    <t>EXPRFO</t>
  </si>
  <si>
    <t>market for heavy fuel oil</t>
  </si>
  <si>
    <t>EXPSTIL</t>
  </si>
  <si>
    <t>market for potassium fertiliser, as K2O</t>
  </si>
  <si>
    <t>potassium fertiliser, as K2O</t>
  </si>
  <si>
    <t>IMPBDL</t>
  </si>
  <si>
    <t>market for vegetable oil methyl ester</t>
  </si>
  <si>
    <t>vegetable oil methyl ester</t>
  </si>
  <si>
    <t>IMPBIOMOILPAL</t>
  </si>
  <si>
    <t>market for palm oil, refined</t>
  </si>
  <si>
    <t>palm oil, refined</t>
  </si>
  <si>
    <t>IMPBIOMOILSOY</t>
  </si>
  <si>
    <t>market for soybean oil, refined</t>
  </si>
  <si>
    <t>soybean oil, refined</t>
  </si>
  <si>
    <t>IMPBIOMWOOD</t>
  </si>
  <si>
    <t>market for wood chips, dry, measured as dry mass</t>
  </si>
  <si>
    <t>wood chips, dry, measured as dry mass</t>
  </si>
  <si>
    <t>kg [dry mass]</t>
  </si>
  <si>
    <t>Already in dry mass in TIMES</t>
  </si>
  <si>
    <t>IMPCOA</t>
  </si>
  <si>
    <t>market for hard coal</t>
  </si>
  <si>
    <t>hard coal</t>
  </si>
  <si>
    <t>IMPCOK</t>
  </si>
  <si>
    <t>market for coke</t>
  </si>
  <si>
    <t>coke</t>
  </si>
  <si>
    <t>IMPDSL</t>
  </si>
  <si>
    <t>market for diesel</t>
  </si>
  <si>
    <t>IMPFORBIOCCATAESTERFIP</t>
  </si>
  <si>
    <t>IMPFORBIOCCATAHVO</t>
  </si>
  <si>
    <t>IMPFORBIOCENZ</t>
  </si>
  <si>
    <t>IMPFORBIOCH2</t>
  </si>
  <si>
    <t>market for hydrogen, liquid</t>
  </si>
  <si>
    <t>hydrogen, liquid</t>
  </si>
  <si>
    <t>IMPFORBIOCH2O</t>
  </si>
  <si>
    <t>market for tap water</t>
  </si>
  <si>
    <t>tap water</t>
  </si>
  <si>
    <t>IMPFORBIOCHEAT</t>
  </si>
  <si>
    <t>steam production, in chemical industry</t>
  </si>
  <si>
    <t>steam, in chemical industry</t>
  </si>
  <si>
    <t>IMPJET</t>
  </si>
  <si>
    <t>IMPLPG</t>
  </si>
  <si>
    <t>market for liquefied petroleum gas</t>
  </si>
  <si>
    <t>IMPNAPHTA</t>
  </si>
  <si>
    <t>market for naphtha</t>
  </si>
  <si>
    <t>IMPNG</t>
  </si>
  <si>
    <t>IMPURN</t>
  </si>
  <si>
    <t>IMPWASTEAQUA</t>
  </si>
  <si>
    <t>IMPWASTMETH</t>
  </si>
  <si>
    <t>MINBIOMG1BEE</t>
  </si>
  <si>
    <t>agricultural fuel</t>
  </si>
  <si>
    <t>sugar beet production</t>
  </si>
  <si>
    <t>sugar beet</t>
  </si>
  <si>
    <t>MINBIOMG1COR</t>
  </si>
  <si>
    <t>maize grain production</t>
  </si>
  <si>
    <t>maize grain</t>
  </si>
  <si>
    <t>MINBIOMG1RAP</t>
  </si>
  <si>
    <t>rape seed production</t>
  </si>
  <si>
    <t>rape seed</t>
  </si>
  <si>
    <t>MINBIOMG1SUN</t>
  </si>
  <si>
    <t>sunflower production</t>
  </si>
  <si>
    <t>sunflower seed</t>
  </si>
  <si>
    <t>MINBIOMG1WHE</t>
  </si>
  <si>
    <t>wheat production</t>
  </si>
  <si>
    <t>wheat grain</t>
  </si>
  <si>
    <t>MINBIOMG2DC</t>
  </si>
  <si>
    <t>miscanthus production</t>
  </si>
  <si>
    <t>miscanthus, chopped</t>
  </si>
  <si>
    <t xml:space="preserve"> water on a dry mass basis</t>
  </si>
  <si>
    <t>MINBIOMG2WOOD</t>
  </si>
  <si>
    <t>wood chips production, softwood, at sawmill</t>
  </si>
  <si>
    <t>wood chips, wet, measured as dry mass</t>
  </si>
  <si>
    <t>MINBIOMRESG2WASTE</t>
  </si>
  <si>
    <t>MINBIOMRESG2WHEAT</t>
  </si>
  <si>
    <t>wheat production, Swiss integrated production, intensive</t>
  </si>
  <si>
    <t>straw</t>
  </si>
  <si>
    <t>CH</t>
  </si>
  <si>
    <t>PRODBIOCBDLG1</t>
  </si>
  <si>
    <t>biomass oil, elec, water, catalyst, enzyme, heat, hydrogen</t>
  </si>
  <si>
    <t>esterification of rape oil</t>
  </si>
  <si>
    <t>PRODBIOCBTLG2</t>
  </si>
  <si>
    <t>biomass, elec, water, catalyst, enzyme, heat, hydrogen</t>
  </si>
  <si>
    <t>PRODBIOCBTLJETG2</t>
  </si>
  <si>
    <t>PRODBIOCCBTLG2</t>
  </si>
  <si>
    <t>biomass, coal, coke, elec, water, catalyst, enzyme, heat, hydrogen</t>
  </si>
  <si>
    <t>PRODBIOCETHG1</t>
  </si>
  <si>
    <t>biomass sugar, biomass starch, elec, water, catalyst, enzyme, heat, hydrogen</t>
  </si>
  <si>
    <t>ethanol production from sugar beet</t>
  </si>
  <si>
    <t>PRODBIOCETHG2</t>
  </si>
  <si>
    <t>ethanol production from wood</t>
  </si>
  <si>
    <t>PRODBIOCHVO</t>
  </si>
  <si>
    <t>PRODBIOCJETG1</t>
  </si>
  <si>
    <t>biomass, biomass oil, elec, water, catalyst, enzyme, heat, hydrogen</t>
  </si>
  <si>
    <t>PRODBIOCJETG2</t>
  </si>
  <si>
    <t>PRODBIOCJETHVO</t>
  </si>
  <si>
    <t>PRODBIOGAS</t>
  </si>
  <si>
    <t>biogas production from grass</t>
  </si>
  <si>
    <t>biogas, from grass</t>
  </si>
  <si>
    <t>PRODHEATBIOM</t>
  </si>
  <si>
    <t>biomass, elec</t>
  </si>
  <si>
    <t>heat production, wood chips from industry, at furnace 300kW, state-of-the-art 2014</t>
  </si>
  <si>
    <t>heat, district or industrial, other than natural gas</t>
  </si>
  <si>
    <t>MJ</t>
  </si>
  <si>
    <t>PRODHEATNG</t>
  </si>
  <si>
    <t>NG, elec</t>
  </si>
  <si>
    <t>heat production, natural gas, at industrial furnace &gt;100kW</t>
  </si>
  <si>
    <t>heat, district or industrial, natural gas</t>
  </si>
  <si>
    <t>PRODOILG2</t>
  </si>
  <si>
    <t>biomass, water</t>
  </si>
  <si>
    <t>PRODOILG3</t>
  </si>
  <si>
    <t>water, elec, N-nutrient</t>
  </si>
  <si>
    <t>PRODPRETRTRITU</t>
  </si>
  <si>
    <t>elec, heat, biomass</t>
  </si>
  <si>
    <t>rape oil mill operation</t>
  </si>
  <si>
    <t>rape oil, crude</t>
  </si>
  <si>
    <t>million vehicule.km</t>
  </si>
  <si>
    <t>TRANSAIRPLLD</t>
  </si>
  <si>
    <t>transport fuel</t>
  </si>
  <si>
    <t>transport, passenger, aircraft, intercontinental</t>
  </si>
  <si>
    <t>transport, passenger, aircraft</t>
  </si>
  <si>
    <t>p*km</t>
  </si>
  <si>
    <t xml:space="preserve"> passengers/unit, Each passenger is attributed 100 kg</t>
  </si>
  <si>
    <t>TRANSAIRPLMD</t>
  </si>
  <si>
    <t>transport, passenger, aircraft, intracontinental</t>
  </si>
  <si>
    <t>passengers/unit, Each passenger is attributed 100 kg</t>
  </si>
  <si>
    <t>TRANSAIRPLSD</t>
  </si>
  <si>
    <t>TRANSAIRPLVLD</t>
  </si>
  <si>
    <t>TRANSBUSBDL</t>
  </si>
  <si>
    <t>transport, regular bus</t>
  </si>
  <si>
    <t xml:space="preserve"> passengers / unit</t>
  </si>
  <si>
    <t>TRANSBUSDSL</t>
  </si>
  <si>
    <t>TRANSBUSNGV</t>
  </si>
  <si>
    <t>transport, passenger car, medium size, natural gas, EURO 5</t>
  </si>
  <si>
    <t>vehicule*km</t>
  </si>
  <si>
    <t>TRANSCARDSL</t>
  </si>
  <si>
    <t>transport, passenger car, medium size, diesel, EURO 5</t>
  </si>
  <si>
    <t>TRANSCARELC</t>
  </si>
  <si>
    <t>transport fuel, battery</t>
  </si>
  <si>
    <t>transport, passenger car, electric</t>
  </si>
  <si>
    <t>TRANSCARETH</t>
  </si>
  <si>
    <t>transport, passenger car, medium size, petrol, EURO 5</t>
  </si>
  <si>
    <t>TRANSCARGNV</t>
  </si>
  <si>
    <t>TRANSCARGSL</t>
  </si>
  <si>
    <t>TRANSCARHYBDSL</t>
  </si>
  <si>
    <t>transport, passenger car, medium size, diesel, EURO 6</t>
  </si>
  <si>
    <t>TRANSCARHYBGNV</t>
  </si>
  <si>
    <t>transport, passenger car, medium size, natural gas, EURO 6</t>
  </si>
  <si>
    <t>TRANSCARHYBGSL</t>
  </si>
  <si>
    <t>TRANSCARPLGINGSL</t>
  </si>
  <si>
    <t>TRANSLUVBDL</t>
  </si>
  <si>
    <t>transport, freight, lorry 3.5-7.5 metric ton, EURO3</t>
  </si>
  <si>
    <t>t*km</t>
  </si>
  <si>
    <t>average load = 1t (hypotesis)</t>
  </si>
  <si>
    <t>TRANSLUVDSL</t>
  </si>
  <si>
    <t>TRANSTRUCKDSL</t>
  </si>
  <si>
    <t>transport, freight, lorry &gt;32 metric ton, EURO6</t>
  </si>
  <si>
    <t>average load of 15.96t/vehicle</t>
  </si>
  <si>
    <t>TRANSTRUCKGNV</t>
  </si>
  <si>
    <t>vehicle*km</t>
  </si>
  <si>
    <t>1.62 passenger x 60kg/passenger / car</t>
  </si>
  <si>
    <t>t/vehicle</t>
  </si>
  <si>
    <t>Pour 1t transportée, un camion diesel émet 20 fois moins de GES qu'un véhicule medium size diesel</t>
  </si>
  <si>
    <t>t/vehicle wanted</t>
  </si>
  <si>
    <t>heavy fuel oil, burned in refinery furnace</t>
  </si>
  <si>
    <t>Tag for affected processes</t>
  </si>
  <si>
    <t>Dataset created</t>
  </si>
  <si>
    <t>Activity name</t>
  </si>
  <si>
    <t>ecoinvent v3.3 information - As integrated in Brigthway 2</t>
  </si>
  <si>
    <t>Transformation processes for others of available</t>
  </si>
  <si>
    <t xml:space="preserve">Market processes for domestic resources, imports and exports </t>
  </si>
  <si>
    <t>Waste = 0</t>
  </si>
  <si>
    <t>For biosphere only</t>
  </si>
  <si>
    <t>Reference flow</t>
  </si>
  <si>
    <t>Quantity</t>
  </si>
  <si>
    <t>Unit</t>
  </si>
  <si>
    <t>Flow type</t>
  </si>
  <si>
    <t>Compartment</t>
  </si>
  <si>
    <t>BW2 unit</t>
  </si>
  <si>
    <t>Remarks</t>
  </si>
  <si>
    <t>production</t>
  </si>
  <si>
    <t>capacity of the unit refinery</t>
  </si>
  <si>
    <t>kt/yr</t>
  </si>
  <si>
    <t>petroleum refinery</t>
  </si>
  <si>
    <t>item</t>
  </si>
  <si>
    <t>petroleum refinery construction</t>
  </si>
  <si>
    <t>technosphere</t>
  </si>
  <si>
    <t>Original capacity of the petroleum refinery</t>
  </si>
  <si>
    <t>Original lifetime of the petroleum refinery</t>
  </si>
  <si>
    <t>years</t>
  </si>
  <si>
    <t>*CLCA_OTHEREMISSRFO heavy fuel oil, burned in refinery furnace</t>
  </si>
  <si>
    <t>PCI_HFO (MJ/kg)</t>
  </si>
  <si>
    <t>ethanol fermentation plant</t>
  </si>
  <si>
    <t>ethanol fermentation plant construction</t>
  </si>
  <si>
    <t>Original capacity of the ethanol plant</t>
  </si>
  <si>
    <t>Original lifetime of the ethanol plant</t>
  </si>
  <si>
    <t>sugar, from sugar beet</t>
  </si>
  <si>
    <t>market for sugar, from sugar beet</t>
  </si>
  <si>
    <t>ammonia, liquid</t>
  </si>
  <si>
    <t>market for ammonia, liquid</t>
  </si>
  <si>
    <t>magnesium sulfate</t>
  </si>
  <si>
    <t>market for magnesium sulfate</t>
  </si>
  <si>
    <t>potassium sulfate, as K2O</t>
  </si>
  <si>
    <t>market for potassium sulfate, as K2O</t>
  </si>
  <si>
    <t>sodium phosphate</t>
  </si>
  <si>
    <t>market for sodium phosphate</t>
  </si>
  <si>
    <t>calcium chloride</t>
  </si>
  <si>
    <t>market for calcium chloride</t>
  </si>
  <si>
    <t>vegetable oil, refined</t>
  </si>
  <si>
    <t>market for vegetable oil, refined</t>
  </si>
  <si>
    <t>chemical, organic</t>
  </si>
  <si>
    <t>market for chemical, organic</t>
  </si>
  <si>
    <t>sulfur dioxide, liquid</t>
  </si>
  <si>
    <t>market for sulfur dioxide, liquid</t>
  </si>
  <si>
    <t>electricity, medium voltage</t>
  </si>
  <si>
    <t>market for electricity, medium voltage</t>
  </si>
  <si>
    <t>phosphate fertiliser, as P2O5</t>
  </si>
  <si>
    <t>diammonium phosphate production</t>
  </si>
  <si>
    <t>nitrogen fertiliser, as N</t>
  </si>
  <si>
    <t>Carbon dioxide, non-fossil</t>
  </si>
  <si>
    <t>biosphere</t>
  </si>
  <si>
    <t>air</t>
  </si>
  <si>
    <t>*CLCA IMPFORBIOCCATAESTERFIP zinc aluminate</t>
  </si>
  <si>
    <t>zinc</t>
  </si>
  <si>
    <t>market for zinc</t>
  </si>
  <si>
    <t>nitric acid, without water, in 50% solution state</t>
  </si>
  <si>
    <t>market for nitric acid, without water, in 50% solution state</t>
  </si>
  <si>
    <t>aluminium sulfate, powder</t>
  </si>
  <si>
    <t>market for aluminium sulfate, powder</t>
  </si>
  <si>
    <t>calcium nitrate</t>
  </si>
  <si>
    <t>market for calcium nitrate</t>
  </si>
  <si>
    <t>*CLCA IMPFORBIOCCATAHVO 8.2%Mo2N/Al2O3 catalyst</t>
  </si>
  <si>
    <t>aluminium oxide</t>
  </si>
  <si>
    <t>market for aluminium oxide</t>
  </si>
  <si>
    <t>molybdenum trioxide</t>
  </si>
  <si>
    <t>market for molybdenum trioxide</t>
  </si>
  <si>
    <t>OTHEREMISSETH</t>
  </si>
  <si>
    <t>ethanol, without water, in 99.7% solution state, from fermentation, at service station</t>
  </si>
  <si>
    <t>Methane, non-fossil</t>
  </si>
  <si>
    <t>NMVOC, non-methane volatile organic compounds, unspecified origin</t>
  </si>
  <si>
    <t>Carbon monoxide, non-fossil</t>
  </si>
  <si>
    <t>Nitrogen oxides</t>
  </si>
  <si>
    <t>OTHEREMISSBIOGAS</t>
  </si>
  <si>
    <t>methane, 96% by volume, from biogas, low pressure, at user</t>
  </si>
  <si>
    <t>electricity, low voltage</t>
  </si>
  <si>
    <t>copy only emissions</t>
  </si>
  <si>
    <t>biogas, burned in micro gas turbine 100kWe</t>
  </si>
  <si>
    <t>OTHEREMISSBDL</t>
  </si>
  <si>
    <t>transport, freight, lorry 28 metric ton, vegetable oil methyl ester 100%</t>
  </si>
  <si>
    <t>copy only exhaust emissions</t>
  </si>
  <si>
    <t>OTHEREMISSRFO</t>
  </si>
  <si>
    <t>13a62a13b3c03c70f48f35e28b398239</t>
  </si>
  <si>
    <t>Remove fuel</t>
  </si>
  <si>
    <t>Tailpipe emissions</t>
  </si>
  <si>
    <t>Technological progress</t>
  </si>
  <si>
    <t>Biofuel blend</t>
  </si>
  <si>
    <t>Hybrid car</t>
  </si>
  <si>
    <t>Type of adjustment</t>
  </si>
  <si>
    <t>coeff_fossil</t>
  </si>
  <si>
    <t>coeff_bio</t>
  </si>
  <si>
    <t>share_fossil</t>
  </si>
  <si>
    <t>year</t>
  </si>
  <si>
    <t>techno_progress</t>
  </si>
  <si>
    <t>biofuel</t>
  </si>
  <si>
    <t>scenario</t>
  </si>
  <si>
    <t>share_bio</t>
  </si>
  <si>
    <t>share_fuel_ve</t>
  </si>
  <si>
    <t>tailpipe emissions, dynamic emisssions</t>
  </si>
  <si>
    <t>biojet</t>
  </si>
  <si>
    <t>BAU</t>
  </si>
  <si>
    <t>tailpipe emissions, technological progress, dynamic emisssions</t>
  </si>
  <si>
    <t>biodiesel</t>
  </si>
  <si>
    <t>biogas</t>
  </si>
  <si>
    <t>ethanol</t>
  </si>
  <si>
    <t>LTE</t>
  </si>
  <si>
    <t>Adjustements for transportation processes</t>
  </si>
  <si>
    <t>Reference</t>
  </si>
  <si>
    <t>ecoinvent</t>
  </si>
  <si>
    <t>based on capacities from MIRET</t>
  </si>
  <si>
    <t>based on MIRET</t>
  </si>
  <si>
    <t>(Colling et al 1996; Bournay et al 2005; Casanave et al 2007; Monnier et al 2010; Battiston et al 2014)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</si>
  <si>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http://doi.org/10.1016/j.fuel.2014.09.085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</si>
  <si>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http://doi.org/10.1016/j.fuel.2014.09.086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</si>
  <si>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http://doi.org/10.1016/j.fuel.2014.09.087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</si>
  <si>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http://doi.org/10.1016/j.fuel.2014.09.088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</si>
  <si>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http://doi.org/10.1016/j.fuel.2014.09.089</t>
  </si>
  <si>
    <t>Dardiotis, C., Fontaras, G., Marotta, A., Martini, G., &amp; Manfredi, U. (2015). Emissions of modern light duty ethanol flex-fuel vehicles over different operating and environmental conditions. Fuel, 140, 531–540. http://doi.org/10.1016/j.fuel.2014.09.090</t>
  </si>
  <si>
    <t>French National Research Agency. (2017). Projet GreenAlgOhol (ANR-14-CE05-0043). Retrieved February 23, 2018, from http://www.agence-nationale-recherche.fr/Projet-ANR-14-CE05-0043</t>
  </si>
  <si>
    <t>French National Research Agency. (2017). Projet GreenAlgOhol (ANR-14-CE05-0043). Retrieved February 23, 2018, from http://www.agence-nationale-recherche.fr/Projet-ANR-14-CE05-0044</t>
  </si>
  <si>
    <t>French National Research Agency. (2017). Projet GreenAlgOhol (ANR-14-CE05-0043). Retrieved February 23, 2018, from http://www.agence-nationale-recherche.fr/Projet-ANR-14-CE05-0045</t>
  </si>
  <si>
    <t>French National Research Agency. (2017). Projet GreenAlgOhol (ANR-14-CE05-0043). Retrieved February 23, 2018, from http://www.agence-nationale-recherche.fr/Projet-ANR-14-CE05-0046</t>
  </si>
  <si>
    <t>French National Research Agency. (2017). Projet GreenAlgOhol (ANR-14-CE05-0043). Retrieved February 23, 2018, from http://www.agence-nationale-recherche.fr/Projet-ANR-14-CE05-0047</t>
  </si>
  <si>
    <t>French National Research Agency. (2017). Projet GreenAlgOhol (ANR-14-CE05-0043). Retrieved February 23, 2018, from http://www.agence-nationale-recherche.fr/Projet-ANR-14-CE05-0048</t>
  </si>
  <si>
    <t>French National Research Agency. (2017). Projet GreenAlgOhol (ANR-14-CE05-0043). Retrieved February 23, 2018, from http://www.agence-nationale-recherche.fr/Projet-ANR-14-CE05-0049</t>
  </si>
  <si>
    <t>French National Research Agency. (2017). Projet GreenAlgOhol (ANR-14-CE05-0043). Retrieved February 23, 2018, from http://www.agence-nationale-recherche.fr/Projet-ANR-14-CE05-0050</t>
  </si>
  <si>
    <t>French National Research Agency. (2017). Projet GreenAlgOhol (ANR-14-CE05-0043). Retrieved February 23, 2018, from http://www.agence-nationale-recherche.fr/Projet-ANR-14-CE05-0051</t>
  </si>
  <si>
    <t>French National Research Agency. (2017). Projet GreenAlgOhol (ANR-14-CE05-0043). Retrieved February 23, 2018, from http://www.agence-nationale-recherche.fr/Projet-ANR-14-CE05-0052</t>
  </si>
  <si>
    <t>French National Research Agency. (2017). Projet GreenAlgOhol (ANR-14-CE05-0043). Retrieved February 23, 2018, from http://www.agence-nationale-recherche.fr/Projet-ANR-14-CE05-0053</t>
  </si>
  <si>
    <t>French National Research Agency. (2017). Projet GreenAlgOhol (ANR-14-CE05-0043). Retrieved February 23, 2018, from http://www.agence-nationale-recherche.fr/Projet-ANR-14-CE05-0054</t>
  </si>
  <si>
    <t>French National Research Agency. (2017). Projet GreenAlgOhol (ANR-14-CE05-0043). Retrieved February 23, 2018, from http://www.agence-nationale-recherche.fr/Projet-ANR-14-CE05-0055</t>
  </si>
  <si>
    <t>French National Research Agency. (2017). Projet GreenAlgOhol (ANR-14-CE05-0043). Retrieved February 23, 2018, from http://www.agence-nationale-recherche.fr/Projet-ANR-14-CE05-0056</t>
  </si>
  <si>
    <t>French National Research Agency. (2017). Projet GreenAlgOhol (ANR-14-CE05-0043). Retrieved February 23, 2018, from http://www.agence-nationale-recherche.fr/Projet-ANR-14-CE05-0057</t>
  </si>
  <si>
    <t>based on MIRET data</t>
  </si>
  <si>
    <t>based on MIRET results</t>
  </si>
  <si>
    <t>Supplementary information - Prioritizing regionalization to enhance interpretation in consequential life cycle assessment: application to the alternative transportation scenarios using partial equilibrium economic modeling</t>
  </si>
  <si>
    <t>Authors</t>
  </si>
  <si>
    <r>
      <t>Laure Patouillard</t>
    </r>
    <r>
      <rPr>
        <vertAlign val="superscript"/>
        <sz val="11"/>
        <color theme="1"/>
        <rFont val="Calibri"/>
        <family val="2"/>
        <scheme val="minor"/>
      </rPr>
      <t>1,2,3</t>
    </r>
    <r>
      <rPr>
        <sz val="11"/>
        <color theme="1"/>
        <rFont val="Calibri"/>
        <family val="2"/>
        <scheme val="minor"/>
      </rPr>
      <t>, Daphné Lorne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Pierre Collet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Cécile Bulle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Manuele Margni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</si>
  <si>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1 </t>
    </r>
    <r>
      <rPr>
        <sz val="11"/>
        <color theme="1"/>
        <rFont val="Calibri"/>
        <family val="2"/>
        <scheme val="minor"/>
      </rPr>
      <t>CIRAIG, Polytechnique Montréal, P.O. Box 6079, Montréal, Québec H3C 3A7, Canada</t>
    </r>
  </si>
  <si>
    <r>
      <t xml:space="preserve">2 </t>
    </r>
    <r>
      <rPr>
        <sz val="11"/>
        <color theme="1"/>
        <rFont val="Calibri"/>
        <family val="2"/>
        <scheme val="minor"/>
      </rPr>
      <t>IFP Energies nouvelles, 1-4 avenue de Bois-Préau, 92852 Rueil-Malmaison, France</t>
    </r>
  </si>
  <si>
    <r>
      <t>3</t>
    </r>
    <r>
      <rPr>
        <sz val="11"/>
        <color theme="1"/>
        <rFont val="Calibri"/>
        <family val="2"/>
        <scheme val="minor"/>
      </rPr>
      <t xml:space="preserve"> UMR 0210 INRA-AgroParisTech Economie publique, INRA, Thiverval-Grignon, France</t>
    </r>
  </si>
  <si>
    <r>
      <t xml:space="preserve">4 </t>
    </r>
    <r>
      <rPr>
        <sz val="11"/>
        <color theme="1"/>
        <rFont val="Calibri"/>
        <family val="2"/>
        <scheme val="minor"/>
      </rPr>
      <t>CIRAIG, ESG UQAM, C.P.8888, succ. Centre ville, Montréal (QC), Canada H3C 3P8</t>
    </r>
  </si>
  <si>
    <t>E-mail contact: laure.patouillard@polymtl.ca</t>
  </si>
  <si>
    <t>Commodities already describe in MIRET --&gt; to be removed in background data</t>
  </si>
  <si>
    <t>FOREGROUND DATA</t>
  </si>
  <si>
    <t>BACKGROUND DATA</t>
  </si>
  <si>
    <t>alpha =</t>
  </si>
  <si>
    <t>δ_0 =</t>
  </si>
  <si>
    <t>Impact category</t>
  </si>
  <si>
    <t>Sample size</t>
  </si>
  <si>
    <t>t-value</t>
  </si>
  <si>
    <t>p-value</t>
  </si>
  <si>
    <t>Is the mean of the scenario with decision is δ_0  statistically significantly lower than the mean of the scenario without decision?</t>
  </si>
  <si>
    <t>Freshwater acidification</t>
  </si>
  <si>
    <t>Freshwater ecotoxicity, L-T</t>
  </si>
  <si>
    <t>Freshwater ecotoxicity, S-T</t>
  </si>
  <si>
    <t>Freshwater eutrophication</t>
  </si>
  <si>
    <t>Global warming, L-T, EQ</t>
  </si>
  <si>
    <t>Global warming, S-T, EQ</t>
  </si>
  <si>
    <t>Ionizing radiation, fre. ecosystem</t>
  </si>
  <si>
    <t>Land occupation, biodiversity</t>
  </si>
  <si>
    <t>Land transformation, biodiversity</t>
  </si>
  <si>
    <t>Marine acidification, L-T</t>
  </si>
  <si>
    <t>Marine acidification, S-T</t>
  </si>
  <si>
    <t>Marine eutrophication</t>
  </si>
  <si>
    <t>Terrestrial acidification</t>
  </si>
  <si>
    <t>Thermally polluted water</t>
  </si>
  <si>
    <t>Water availability, fre. ecosystem</t>
  </si>
  <si>
    <t>Water availability, ter. ecosystem</t>
  </si>
  <si>
    <t>Global warming, L-T, HH</t>
  </si>
  <si>
    <t>Global warming, S-T, HH</t>
  </si>
  <si>
    <t>Human toxicity cancer, L-T</t>
  </si>
  <si>
    <t>Human toxicity cancer, S-T</t>
  </si>
  <si>
    <t>Human toxicity non-cancer , L-T</t>
  </si>
  <si>
    <t>Human toxicity non-cancer , S-T</t>
  </si>
  <si>
    <t>Ionizing radiation, HH</t>
  </si>
  <si>
    <t>Ozone layer depletion</t>
  </si>
  <si>
    <t>Particulate matter formation</t>
  </si>
  <si>
    <t>Photochemical oxidant formation</t>
  </si>
  <si>
    <t>Water availability, HH</t>
  </si>
  <si>
    <t>Global warming, total, HH</t>
  </si>
  <si>
    <t>Global warming, total, EQ</t>
  </si>
  <si>
    <t>Modified NHST results for [H_0 ∶ δ_i≥ -δ_0]</t>
  </si>
  <si>
    <t xml:space="preserve">Mean estimate of H_i  </t>
  </si>
  <si>
    <t>Standard deviation estimate of H_i (s_i)</t>
  </si>
  <si>
    <t>Standardized mean estimate of -δ_i</t>
  </si>
  <si>
    <t>-δ_i - δ_0 estimate</t>
  </si>
  <si>
    <t>Ecosystem Quality - TOTAL</t>
  </si>
  <si>
    <t>Human Health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</si>
</sst>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4"/>
      <color rgb="FF4472C4"/>
      <name val="Calibri Light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rgb="FF4472C4"/>
      <name val="Calibri Light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Border="1" applyAlignment="1"/>
    <xf numFmtId="0" fontId="0" fillId="0" borderId="0" xfId="0" applyBorder="1"/>
    <xf numFmtId="0" fontId="6" fillId="0" borderId="0" xfId="0" applyFont="1"/>
    <xf numFmtId="0" fontId="2" fillId="2" borderId="0" xfId="0" applyFont="1" applyFill="1"/>
    <xf numFmtId="0" fontId="4" fillId="0" borderId="0" xfId="0" applyFont="1" applyFill="1"/>
    <xf numFmtId="0" fontId="4" fillId="0" borderId="1" xfId="0" applyFont="1" applyFill="1" applyBorder="1" applyAlignment="1"/>
    <xf numFmtId="0" fontId="0" fillId="0" borderId="0" xfId="0" applyFill="1"/>
    <xf numFmtId="0" fontId="4" fillId="0" borderId="0" xfId="0" applyFont="1"/>
    <xf numFmtId="0" fontId="4" fillId="3" borderId="0" xfId="0" applyFont="1" applyFill="1"/>
    <xf numFmtId="0" fontId="4" fillId="0" borderId="0" xfId="0" applyFont="1" applyAlignment="1"/>
    <xf numFmtId="0" fontId="0" fillId="0" borderId="0" xfId="0" applyAlignment="1">
      <alignment wrapText="1"/>
    </xf>
    <xf numFmtId="0" fontId="6" fillId="4" borderId="0" xfId="0" applyFont="1" applyFill="1"/>
    <xf numFmtId="0" fontId="7" fillId="4" borderId="1" xfId="0" applyFont="1" applyFill="1" applyBorder="1" applyAlignment="1"/>
    <xf numFmtId="0" fontId="7" fillId="4" borderId="0" xfId="0" applyFont="1" applyFill="1" applyAlignment="1"/>
    <xf numFmtId="0" fontId="0" fillId="4" borderId="0" xfId="0" applyFill="1"/>
    <xf numFmtId="0" fontId="4" fillId="4" borderId="1" xfId="0" applyFont="1" applyFill="1" applyBorder="1" applyAlignment="1"/>
    <xf numFmtId="0" fontId="8" fillId="4" borderId="0" xfId="0" applyFont="1" applyFill="1" applyAlignment="1">
      <alignment wrapText="1"/>
    </xf>
    <xf numFmtId="0" fontId="9" fillId="4" borderId="1" xfId="0" applyFont="1" applyFill="1" applyBorder="1" applyAlignment="1">
      <alignment wrapText="1"/>
    </xf>
    <xf numFmtId="0" fontId="5" fillId="5" borderId="0" xfId="0" applyFont="1" applyFill="1"/>
    <xf numFmtId="0" fontId="6" fillId="5" borderId="0" xfId="0" applyFont="1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 applyBorder="1" applyAlignment="1">
      <alignment wrapText="1"/>
    </xf>
    <xf numFmtId="0" fontId="13" fillId="4" borderId="0" xfId="0" applyFont="1" applyFill="1"/>
    <xf numFmtId="0" fontId="13" fillId="5" borderId="0" xfId="0" applyFont="1" applyFill="1"/>
    <xf numFmtId="0" fontId="14" fillId="0" borderId="0" xfId="0" applyFont="1"/>
    <xf numFmtId="0" fontId="15" fillId="0" borderId="0" xfId="0" applyFont="1" applyFill="1"/>
    <xf numFmtId="0" fontId="7" fillId="0" borderId="0" xfId="0" applyFont="1"/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9" fontId="4" fillId="0" borderId="0" xfId="0" applyNumberFormat="1" applyFont="1"/>
    <xf numFmtId="1" fontId="4" fillId="0" borderId="0" xfId="0" applyNumberFormat="1" applyFont="1" applyFill="1"/>
    <xf numFmtId="10" fontId="0" fillId="0" borderId="0" xfId="1" applyNumberFormat="1" applyFont="1"/>
    <xf numFmtId="0" fontId="4" fillId="0" borderId="1" xfId="0" applyFont="1" applyBorder="1" applyAlignment="1">
      <alignment wrapText="1"/>
    </xf>
    <xf numFmtId="0" fontId="16" fillId="0" borderId="0" xfId="0" applyFont="1"/>
    <xf numFmtId="0" fontId="10" fillId="0" borderId="0" xfId="0" applyFont="1"/>
    <xf numFmtId="0" fontId="10" fillId="6" borderId="0" xfId="0" applyFont="1" applyFill="1"/>
    <xf numFmtId="164" fontId="4" fillId="0" borderId="0" xfId="0" applyNumberFormat="1" applyFont="1" applyFill="1"/>
    <xf numFmtId="11" fontId="4" fillId="0" borderId="0" xfId="0" applyNumberFormat="1" applyFont="1"/>
    <xf numFmtId="10" fontId="4" fillId="0" borderId="0" xfId="1" applyNumberFormat="1" applyFont="1"/>
    <xf numFmtId="0" fontId="0" fillId="0" borderId="0" xfId="0" applyAlignment="1"/>
    <xf numFmtId="0" fontId="3" fillId="7" borderId="0" xfId="0" applyFont="1" applyFill="1"/>
    <xf numFmtId="10" fontId="3" fillId="7" borderId="0" xfId="1" applyNumberFormat="1" applyFont="1" applyFill="1"/>
    <xf numFmtId="0" fontId="4" fillId="0" borderId="0" xfId="0" applyFont="1" applyFill="1" applyAlignment="1"/>
    <xf numFmtId="0" fontId="17" fillId="0" borderId="0" xfId="0" applyFont="1"/>
    <xf numFmtId="10" fontId="4" fillId="0" borderId="0" xfId="1" applyNumberFormat="1" applyFont="1" applyFill="1"/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21" fillId="4" borderId="0" xfId="0" applyFont="1" applyFill="1"/>
    <xf numFmtId="0" fontId="21" fillId="5" borderId="0" xfId="0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quotePrefix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11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/>
    </xf>
    <xf numFmtId="11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1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1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289560</xdr:colOff>
      <xdr:row>11</xdr:row>
      <xdr:rowOff>160020</xdr:rowOff>
    </xdr:from>
    <xdr:to>
      <xdr:col>14</xdr:col>
      <xdr:colOff>449580</xdr:colOff>
      <xdr:row>18</xdr:row>
      <xdr:rowOff>132927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562441F-9BB0-4154-8255-F5572464E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52580" y="2430780"/>
          <a:ext cx="2537460" cy="12530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%20(MAGI)\Dossiers%20professionnels\Doctorat%20CIRAIG\Article\Article%204%20-%20cas%20etude%20ACVC\Adapt%20DB%20ecoinvent\Techno_to_create_or_adj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units"/>
      <sheetName val="Techno to create or adjust"/>
      <sheetName val="Techno to create"/>
      <sheetName val="Techno to adjust"/>
      <sheetName val="Donnees supplementaires"/>
      <sheetName val="Données blend"/>
      <sheetName val="Données biocarb"/>
      <sheetName val="Donnée enzyme"/>
      <sheetName val="Données VE"/>
      <sheetName val="Données emission biofuel"/>
    </sheetNames>
    <sheetDataSet>
      <sheetData sheetId="0" refreshError="1"/>
      <sheetData sheetId="1">
        <row r="3">
          <cell r="F3" t="str">
            <v>kt</v>
          </cell>
          <cell r="G3" t="str">
            <v>kt</v>
          </cell>
        </row>
        <row r="4">
          <cell r="F4" t="str">
            <v>item</v>
          </cell>
          <cell r="G4" t="str">
            <v>unit</v>
          </cell>
        </row>
        <row r="5">
          <cell r="F5" t="str">
            <v>MJ</v>
          </cell>
          <cell r="G5" t="str">
            <v>megajoule</v>
          </cell>
        </row>
        <row r="6">
          <cell r="F6" t="str">
            <v>kg</v>
          </cell>
          <cell r="G6" t="str">
            <v>kilogram</v>
          </cell>
        </row>
        <row r="7">
          <cell r="F7" t="str">
            <v>kWh</v>
          </cell>
          <cell r="G7" t="str">
            <v>kilowatt hour</v>
          </cell>
        </row>
        <row r="8">
          <cell r="F8" t="str">
            <v>m3</v>
          </cell>
          <cell r="G8" t="str">
            <v>cubic meter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5" sqref="A15"/>
    </sheetView>
  </sheetViews>
  <sheetFormatPr baseColWidth="10" defaultRowHeight="15.05" x14ac:dyDescent="0.3"/>
  <cols>
    <col min="1" max="1" width="84.88671875" customWidth="1"/>
  </cols>
  <sheetData>
    <row r="1" spans="1:1" ht="76.099999999999994" x14ac:dyDescent="0.25">
      <c r="A1" s="51" t="s">
        <v>414</v>
      </c>
    </row>
    <row r="2" spans="1:1" ht="19.149999999999999" x14ac:dyDescent="0.25">
      <c r="A2" s="49" t="s">
        <v>415</v>
      </c>
    </row>
    <row r="3" spans="1:1" s="42" customFormat="1" ht="16.399999999999999" x14ac:dyDescent="0.3">
      <c r="A3" s="48" t="s">
        <v>416</v>
      </c>
    </row>
    <row r="4" spans="1:1" ht="16.399999999999999" x14ac:dyDescent="0.3">
      <c r="A4" s="50" t="s">
        <v>417</v>
      </c>
    </row>
    <row r="5" spans="1:1" ht="16.399999999999999" x14ac:dyDescent="0.3">
      <c r="A5" s="50" t="s">
        <v>418</v>
      </c>
    </row>
    <row r="6" spans="1:1" ht="16.399999999999999" x14ac:dyDescent="0.25">
      <c r="A6" s="50" t="s">
        <v>419</v>
      </c>
    </row>
    <row r="7" spans="1:1" ht="16.399999999999999" x14ac:dyDescent="0.3">
      <c r="A7" s="50" t="s">
        <v>420</v>
      </c>
    </row>
    <row r="8" spans="1:1" ht="14.25" x14ac:dyDescent="0.25">
      <c r="A8" t="s">
        <v>421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pane xSplit="4" ySplit="6" topLeftCell="E7" activePane="bottomRight" state="frozenSplit"/>
      <selection activeCell="J4" sqref="J4"/>
      <selection pane="topRight" activeCell="H1" sqref="H1"/>
      <selection pane="bottomLeft" activeCell="A6" sqref="A6"/>
      <selection pane="bottomRight" activeCell="E3" sqref="E3"/>
    </sheetView>
  </sheetViews>
  <sheetFormatPr baseColWidth="10" defaultRowHeight="15.05" x14ac:dyDescent="0.3"/>
  <cols>
    <col min="1" max="2" width="17.5546875" customWidth="1"/>
    <col min="3" max="3" width="10" customWidth="1"/>
    <col min="4" max="4" width="15.33203125" style="1" customWidth="1"/>
    <col min="5" max="5" width="73.5546875" style="2" bestFit="1" customWidth="1"/>
    <col min="6" max="7" width="21.109375" style="2" customWidth="1"/>
    <col min="8" max="8" width="18.44140625" style="7" customWidth="1"/>
    <col min="9" max="9" width="18.44140625" style="5" customWidth="1"/>
    <col min="10" max="10" width="15.88671875" style="8" customWidth="1"/>
    <col min="11" max="17" width="11.44140625" style="8"/>
  </cols>
  <sheetData>
    <row r="1" spans="1:17" ht="23.9" x14ac:dyDescent="0.4">
      <c r="A1" s="26" t="s">
        <v>0</v>
      </c>
    </row>
    <row r="2" spans="1:17" ht="21.3" x14ac:dyDescent="0.35">
      <c r="A2" s="53" t="s">
        <v>423</v>
      </c>
      <c r="B2" s="12"/>
      <c r="C2" s="12"/>
      <c r="D2" s="13"/>
      <c r="E2" s="54" t="s">
        <v>424</v>
      </c>
      <c r="F2" s="20"/>
      <c r="G2" s="20"/>
      <c r="H2" s="21"/>
    </row>
    <row r="3" spans="1:17" ht="16.399999999999999" x14ac:dyDescent="0.3">
      <c r="A3" s="24" t="s">
        <v>1</v>
      </c>
      <c r="B3" s="12"/>
      <c r="C3" s="12"/>
      <c r="D3" s="13"/>
      <c r="E3" s="25" t="s">
        <v>278</v>
      </c>
      <c r="F3" s="20"/>
      <c r="G3" s="20"/>
      <c r="H3" s="21"/>
    </row>
    <row r="4" spans="1:17" s="3" customFormat="1" ht="16.399999999999999" x14ac:dyDescent="0.3">
      <c r="A4" s="12"/>
      <c r="B4" s="12"/>
      <c r="C4" s="12"/>
      <c r="D4" s="14"/>
      <c r="E4" s="21" t="s">
        <v>280</v>
      </c>
      <c r="F4" s="22"/>
      <c r="G4" s="22"/>
      <c r="H4" s="19"/>
      <c r="I4" s="27"/>
      <c r="J4" s="28"/>
      <c r="K4" s="28"/>
      <c r="L4" s="28"/>
      <c r="M4" s="28"/>
      <c r="N4" s="28"/>
      <c r="O4" s="28"/>
      <c r="P4" s="28"/>
      <c r="Q4" s="28"/>
    </row>
    <row r="5" spans="1:17" ht="14.25" x14ac:dyDescent="0.25">
      <c r="A5" s="15"/>
      <c r="B5" s="15"/>
      <c r="C5" s="15"/>
      <c r="D5" s="16"/>
      <c r="E5" s="21" t="s">
        <v>279</v>
      </c>
      <c r="F5" s="21"/>
      <c r="G5" s="21"/>
      <c r="H5" s="21"/>
    </row>
    <row r="6" spans="1:17" s="11" customFormat="1" ht="71.55" x14ac:dyDescent="0.25">
      <c r="A6" s="17" t="s">
        <v>275</v>
      </c>
      <c r="B6" s="17" t="s">
        <v>2</v>
      </c>
      <c r="C6" s="17" t="s">
        <v>4</v>
      </c>
      <c r="D6" s="18" t="s">
        <v>422</v>
      </c>
      <c r="E6" s="23" t="s">
        <v>277</v>
      </c>
      <c r="F6" s="23" t="s">
        <v>5</v>
      </c>
      <c r="G6" s="23" t="s">
        <v>6</v>
      </c>
      <c r="H6" s="23" t="s">
        <v>8</v>
      </c>
      <c r="I6" s="29" t="s">
        <v>9</v>
      </c>
      <c r="J6" s="29" t="s">
        <v>10</v>
      </c>
      <c r="K6" s="30"/>
      <c r="L6" s="30"/>
      <c r="M6" s="30"/>
      <c r="N6" s="30"/>
      <c r="O6" s="30"/>
      <c r="P6" s="30"/>
      <c r="Q6" s="30"/>
    </row>
    <row r="7" spans="1:17" ht="14.25" x14ac:dyDescent="0.25">
      <c r="A7" t="s">
        <v>12</v>
      </c>
      <c r="B7" t="s">
        <v>11</v>
      </c>
      <c r="C7" t="s">
        <v>13</v>
      </c>
      <c r="D7" s="1" t="s">
        <v>14</v>
      </c>
      <c r="E7" t="s">
        <v>15</v>
      </c>
      <c r="F7" t="s">
        <v>16</v>
      </c>
      <c r="G7" t="s">
        <v>17</v>
      </c>
      <c r="H7" s="7" t="s">
        <v>18</v>
      </c>
      <c r="I7" s="5">
        <v>1000000</v>
      </c>
    </row>
    <row r="8" spans="1:17" ht="14.25" x14ac:dyDescent="0.25">
      <c r="A8" t="s">
        <v>19</v>
      </c>
      <c r="B8" t="s">
        <v>11</v>
      </c>
      <c r="C8" t="s">
        <v>13</v>
      </c>
      <c r="D8" s="1" t="s">
        <v>14</v>
      </c>
      <c r="E8" t="s">
        <v>15</v>
      </c>
      <c r="F8" t="s">
        <v>20</v>
      </c>
      <c r="G8" t="s">
        <v>17</v>
      </c>
      <c r="H8" s="7" t="s">
        <v>18</v>
      </c>
      <c r="I8" s="5">
        <v>1000000</v>
      </c>
    </row>
    <row r="9" spans="1:17" ht="14.25" x14ac:dyDescent="0.25">
      <c r="A9" t="s">
        <v>21</v>
      </c>
      <c r="B9" t="s">
        <v>11</v>
      </c>
      <c r="C9" t="s">
        <v>13</v>
      </c>
      <c r="D9" s="1" t="s">
        <v>14</v>
      </c>
      <c r="E9" t="s">
        <v>15</v>
      </c>
      <c r="F9" t="s">
        <v>22</v>
      </c>
      <c r="G9" t="s">
        <v>17</v>
      </c>
      <c r="H9" s="7" t="s">
        <v>18</v>
      </c>
      <c r="I9" s="5">
        <v>1000000</v>
      </c>
    </row>
    <row r="10" spans="1:17" ht="14.25" x14ac:dyDescent="0.25">
      <c r="A10" t="s">
        <v>23</v>
      </c>
      <c r="B10" t="s">
        <v>11</v>
      </c>
      <c r="C10" t="s">
        <v>13</v>
      </c>
      <c r="D10" s="1" t="s">
        <v>14</v>
      </c>
      <c r="E10" t="s">
        <v>15</v>
      </c>
      <c r="F10" t="s">
        <v>24</v>
      </c>
      <c r="G10" t="s">
        <v>17</v>
      </c>
      <c r="H10" s="7" t="s">
        <v>18</v>
      </c>
      <c r="I10" s="5">
        <v>1000000</v>
      </c>
    </row>
    <row r="11" spans="1:17" ht="14.25" x14ac:dyDescent="0.25">
      <c r="A11" t="s">
        <v>25</v>
      </c>
      <c r="B11" t="s">
        <v>11</v>
      </c>
      <c r="C11" t="s">
        <v>13</v>
      </c>
      <c r="D11" s="1" t="s">
        <v>14</v>
      </c>
      <c r="E11" t="s">
        <v>15</v>
      </c>
      <c r="F11" t="s">
        <v>26</v>
      </c>
      <c r="G11" t="s">
        <v>17</v>
      </c>
      <c r="H11" s="7" t="s">
        <v>18</v>
      </c>
      <c r="I11" s="5">
        <v>1000000</v>
      </c>
    </row>
    <row r="12" spans="1:17" ht="14.25" x14ac:dyDescent="0.25">
      <c r="A12" t="s">
        <v>27</v>
      </c>
      <c r="B12" t="s">
        <v>11</v>
      </c>
      <c r="C12" t="s">
        <v>13</v>
      </c>
      <c r="D12" s="1" t="s">
        <v>14</v>
      </c>
      <c r="E12" t="s">
        <v>15</v>
      </c>
      <c r="F12" t="s">
        <v>28</v>
      </c>
      <c r="G12" t="s">
        <v>17</v>
      </c>
      <c r="H12" s="7" t="s">
        <v>18</v>
      </c>
      <c r="I12" s="5">
        <v>1000000</v>
      </c>
    </row>
    <row r="13" spans="1:17" ht="14.25" x14ac:dyDescent="0.25">
      <c r="A13" t="s">
        <v>29</v>
      </c>
      <c r="B13" t="s">
        <v>11</v>
      </c>
      <c r="C13" t="s">
        <v>13</v>
      </c>
      <c r="D13" s="1" t="s">
        <v>14</v>
      </c>
      <c r="E13" t="s">
        <v>15</v>
      </c>
      <c r="F13" t="s">
        <v>30</v>
      </c>
      <c r="G13" t="s">
        <v>17</v>
      </c>
      <c r="H13" s="7" t="s">
        <v>18</v>
      </c>
      <c r="I13" s="5">
        <v>1000000</v>
      </c>
    </row>
    <row r="14" spans="1:17" ht="14.25" x14ac:dyDescent="0.25">
      <c r="A14" t="s">
        <v>31</v>
      </c>
      <c r="B14" t="s">
        <v>11</v>
      </c>
      <c r="C14" t="s">
        <v>13</v>
      </c>
      <c r="D14" s="1" t="s">
        <v>14</v>
      </c>
      <c r="E14" t="s">
        <v>15</v>
      </c>
      <c r="F14" t="s">
        <v>24</v>
      </c>
      <c r="G14" t="s">
        <v>17</v>
      </c>
      <c r="H14" s="7" t="s">
        <v>18</v>
      </c>
      <c r="I14" s="5">
        <v>1000000</v>
      </c>
    </row>
    <row r="15" spans="1:17" ht="14.25" x14ac:dyDescent="0.25">
      <c r="A15" t="s">
        <v>34</v>
      </c>
      <c r="B15" t="s">
        <v>32</v>
      </c>
      <c r="C15" t="s">
        <v>33</v>
      </c>
      <c r="E15" t="s">
        <v>35</v>
      </c>
      <c r="F15" t="s">
        <v>36</v>
      </c>
      <c r="G15" t="s">
        <v>37</v>
      </c>
      <c r="H15" s="7" t="s">
        <v>18</v>
      </c>
      <c r="I15" s="5">
        <f>1/J15*3.6*1000000000</f>
        <v>47396984.924623117</v>
      </c>
      <c r="J15" s="31">
        <f>P18</f>
        <v>75.954198473282446</v>
      </c>
      <c r="K15" s="8" t="s">
        <v>38</v>
      </c>
      <c r="P15" s="8">
        <v>100000</v>
      </c>
      <c r="Q15" s="8" t="s">
        <v>39</v>
      </c>
    </row>
    <row r="16" spans="1:17" ht="14.25" x14ac:dyDescent="0.25">
      <c r="A16" t="s">
        <v>41</v>
      </c>
      <c r="B16" t="s">
        <v>40</v>
      </c>
      <c r="C16" t="s">
        <v>13</v>
      </c>
      <c r="D16" s="1" t="s">
        <v>42</v>
      </c>
      <c r="E16" t="s">
        <v>43</v>
      </c>
      <c r="F16" t="s">
        <v>44</v>
      </c>
      <c r="G16" t="s">
        <v>45</v>
      </c>
      <c r="H16" s="7" t="s">
        <v>46</v>
      </c>
      <c r="I16" s="5">
        <f>3.6*1000000000</f>
        <v>3600000000</v>
      </c>
      <c r="P16" s="8">
        <v>262</v>
      </c>
      <c r="Q16" s="8" t="s">
        <v>18</v>
      </c>
    </row>
    <row r="17" spans="1:18" ht="14.25" x14ac:dyDescent="0.25">
      <c r="A17" t="s">
        <v>47</v>
      </c>
      <c r="B17" t="s">
        <v>40</v>
      </c>
      <c r="C17" t="s">
        <v>13</v>
      </c>
      <c r="D17" s="1" t="s">
        <v>48</v>
      </c>
      <c r="E17" t="s">
        <v>49</v>
      </c>
      <c r="F17" t="s">
        <v>44</v>
      </c>
      <c r="G17" t="s">
        <v>50</v>
      </c>
      <c r="H17" s="7" t="s">
        <v>46</v>
      </c>
      <c r="I17" s="5">
        <f t="shared" ref="I17:I18" si="0">3.6*1000000000</f>
        <v>3600000000</v>
      </c>
      <c r="P17" s="8">
        <v>0.19900000000000001</v>
      </c>
      <c r="Q17" s="8" t="s">
        <v>51</v>
      </c>
    </row>
    <row r="18" spans="1:18" x14ac:dyDescent="0.3">
      <c r="A18" t="s">
        <v>52</v>
      </c>
      <c r="B18" t="s">
        <v>40</v>
      </c>
      <c r="C18" t="s">
        <v>13</v>
      </c>
      <c r="D18" s="1" t="s">
        <v>53</v>
      </c>
      <c r="E18" t="s">
        <v>54</v>
      </c>
      <c r="F18" t="s">
        <v>44</v>
      </c>
      <c r="G18" t="s">
        <v>45</v>
      </c>
      <c r="H18" s="7" t="s">
        <v>46</v>
      </c>
      <c r="I18" s="5">
        <f t="shared" si="0"/>
        <v>3600000000</v>
      </c>
      <c r="P18" s="31">
        <f>P17*P15/P16</f>
        <v>75.954198473282446</v>
      </c>
      <c r="Q18" s="8" t="s">
        <v>38</v>
      </c>
      <c r="R18" t="s">
        <v>55</v>
      </c>
    </row>
    <row r="19" spans="1:18" ht="14.25" x14ac:dyDescent="0.25">
      <c r="A19" t="s">
        <v>56</v>
      </c>
      <c r="B19" t="s">
        <v>32</v>
      </c>
      <c r="C19" t="s">
        <v>13</v>
      </c>
      <c r="D19" s="1" t="s">
        <v>57</v>
      </c>
      <c r="E19" t="s">
        <v>58</v>
      </c>
      <c r="F19" t="s">
        <v>26</v>
      </c>
      <c r="G19" t="s">
        <v>17</v>
      </c>
      <c r="H19" s="7" t="s">
        <v>18</v>
      </c>
      <c r="I19" s="5">
        <f>1/J19*1000000000</f>
        <v>22857142.857142858</v>
      </c>
      <c r="J19" s="8">
        <v>43.75</v>
      </c>
      <c r="K19" s="8" t="s">
        <v>59</v>
      </c>
      <c r="P19" s="8">
        <f>P17/P18</f>
        <v>2.6199999999999999E-3</v>
      </c>
      <c r="Q19" s="8" t="s">
        <v>60</v>
      </c>
    </row>
    <row r="20" spans="1:18" x14ac:dyDescent="0.3">
      <c r="A20" t="s">
        <v>61</v>
      </c>
      <c r="B20" t="s">
        <v>11</v>
      </c>
      <c r="C20" t="s">
        <v>13</v>
      </c>
      <c r="D20" s="1" t="s">
        <v>53</v>
      </c>
      <c r="E20" t="s">
        <v>62</v>
      </c>
      <c r="F20" t="s">
        <v>63</v>
      </c>
      <c r="G20" t="s">
        <v>45</v>
      </c>
      <c r="H20" s="7" t="s">
        <v>64</v>
      </c>
      <c r="I20" s="5">
        <f>1/K20*1000000</f>
        <v>1400560.2240896358</v>
      </c>
      <c r="J20" s="8" t="s">
        <v>65</v>
      </c>
      <c r="K20" s="8">
        <f>35.7/50</f>
        <v>0.71400000000000008</v>
      </c>
      <c r="L20" s="8" t="s">
        <v>66</v>
      </c>
    </row>
    <row r="21" spans="1:18" ht="14.25" x14ac:dyDescent="0.25">
      <c r="A21" t="s">
        <v>67</v>
      </c>
      <c r="B21" t="s">
        <v>32</v>
      </c>
      <c r="C21" t="s">
        <v>13</v>
      </c>
      <c r="D21" s="1" t="s">
        <v>57</v>
      </c>
      <c r="E21" t="s">
        <v>68</v>
      </c>
      <c r="F21" t="s">
        <v>69</v>
      </c>
      <c r="G21" t="s">
        <v>17</v>
      </c>
      <c r="H21" s="7" t="s">
        <v>18</v>
      </c>
      <c r="I21" s="5">
        <f>1/J21*1000000000</f>
        <v>23201856.148491878</v>
      </c>
      <c r="J21" s="8">
        <v>43.1</v>
      </c>
      <c r="K21" s="8" t="s">
        <v>70</v>
      </c>
      <c r="L21" s="8" t="s">
        <v>66</v>
      </c>
    </row>
    <row r="22" spans="1:18" ht="14.25" x14ac:dyDescent="0.25">
      <c r="A22" t="s">
        <v>71</v>
      </c>
      <c r="B22" t="s">
        <v>32</v>
      </c>
      <c r="C22" t="s">
        <v>13</v>
      </c>
      <c r="D22" s="1" t="s">
        <v>48</v>
      </c>
      <c r="E22" t="s">
        <v>72</v>
      </c>
      <c r="F22" t="s">
        <v>44</v>
      </c>
      <c r="G22" t="s">
        <v>45</v>
      </c>
      <c r="H22" s="7" t="s">
        <v>46</v>
      </c>
      <c r="I22" s="5">
        <f t="shared" ref="I22:I29" si="1">3.6*1000000000</f>
        <v>3600000000</v>
      </c>
    </row>
    <row r="23" spans="1:18" ht="14.25" x14ac:dyDescent="0.25">
      <c r="A23" t="s">
        <v>73</v>
      </c>
      <c r="B23" t="s">
        <v>32</v>
      </c>
      <c r="C23" t="s">
        <v>33</v>
      </c>
      <c r="E23" t="s">
        <v>74</v>
      </c>
      <c r="F23" t="s">
        <v>44</v>
      </c>
      <c r="G23" t="s">
        <v>50</v>
      </c>
      <c r="H23" s="7" t="s">
        <v>46</v>
      </c>
      <c r="I23" s="5">
        <f t="shared" si="1"/>
        <v>3600000000</v>
      </c>
    </row>
    <row r="24" spans="1:18" ht="14.25" x14ac:dyDescent="0.25">
      <c r="A24" t="s">
        <v>75</v>
      </c>
      <c r="B24" t="s">
        <v>32</v>
      </c>
      <c r="C24" t="s">
        <v>33</v>
      </c>
      <c r="E24" t="s">
        <v>76</v>
      </c>
      <c r="F24" t="s">
        <v>44</v>
      </c>
      <c r="G24" t="s">
        <v>45</v>
      </c>
      <c r="H24" s="7" t="s">
        <v>46</v>
      </c>
      <c r="I24" s="5">
        <f t="shared" si="1"/>
        <v>3600000000</v>
      </c>
    </row>
    <row r="25" spans="1:18" ht="14.25" x14ac:dyDescent="0.25">
      <c r="A25" t="s">
        <v>77</v>
      </c>
      <c r="B25" t="s">
        <v>32</v>
      </c>
      <c r="C25" t="s">
        <v>33</v>
      </c>
      <c r="E25" t="s">
        <v>78</v>
      </c>
      <c r="F25" t="s">
        <v>44</v>
      </c>
      <c r="G25" t="s">
        <v>45</v>
      </c>
      <c r="H25" s="7" t="s">
        <v>46</v>
      </c>
      <c r="I25" s="5">
        <f t="shared" si="1"/>
        <v>3600000000</v>
      </c>
    </row>
    <row r="26" spans="1:18" ht="14.25" x14ac:dyDescent="0.25">
      <c r="A26" t="s">
        <v>79</v>
      </c>
      <c r="B26" t="s">
        <v>32</v>
      </c>
      <c r="C26" t="s">
        <v>13</v>
      </c>
      <c r="D26" s="1" t="s">
        <v>53</v>
      </c>
      <c r="E26" t="s">
        <v>80</v>
      </c>
      <c r="F26" t="s">
        <v>44</v>
      </c>
      <c r="G26" t="s">
        <v>45</v>
      </c>
      <c r="H26" s="7" t="s">
        <v>46</v>
      </c>
      <c r="I26" s="5">
        <f t="shared" si="1"/>
        <v>3600000000</v>
      </c>
    </row>
    <row r="27" spans="1:18" ht="14.25" x14ac:dyDescent="0.25">
      <c r="A27" t="s">
        <v>81</v>
      </c>
      <c r="B27" t="s">
        <v>32</v>
      </c>
      <c r="C27" t="s">
        <v>13</v>
      </c>
      <c r="D27" s="1" t="s">
        <v>82</v>
      </c>
      <c r="E27" t="s">
        <v>83</v>
      </c>
      <c r="F27" t="s">
        <v>44</v>
      </c>
      <c r="G27" t="s">
        <v>45</v>
      </c>
      <c r="H27" s="7" t="s">
        <v>46</v>
      </c>
      <c r="I27" s="5">
        <f t="shared" si="1"/>
        <v>3600000000</v>
      </c>
    </row>
    <row r="28" spans="1:18" ht="14.25" x14ac:dyDescent="0.25">
      <c r="A28" t="s">
        <v>84</v>
      </c>
      <c r="B28" t="s">
        <v>32</v>
      </c>
      <c r="C28" t="s">
        <v>13</v>
      </c>
      <c r="D28" s="1" t="s">
        <v>85</v>
      </c>
      <c r="E28" t="s">
        <v>86</v>
      </c>
      <c r="F28" t="s">
        <v>44</v>
      </c>
      <c r="G28" t="s">
        <v>45</v>
      </c>
      <c r="H28" s="7" t="s">
        <v>46</v>
      </c>
      <c r="I28" s="5">
        <f t="shared" si="1"/>
        <v>3600000000</v>
      </c>
    </row>
    <row r="29" spans="1:18" ht="14.25" x14ac:dyDescent="0.25">
      <c r="A29" t="s">
        <v>87</v>
      </c>
      <c r="B29" t="s">
        <v>32</v>
      </c>
      <c r="C29" t="s">
        <v>33</v>
      </c>
      <c r="E29" t="s">
        <v>88</v>
      </c>
      <c r="F29" t="s">
        <v>44</v>
      </c>
      <c r="G29" t="s">
        <v>45</v>
      </c>
      <c r="H29" s="7" t="s">
        <v>46</v>
      </c>
      <c r="I29" s="5">
        <f t="shared" si="1"/>
        <v>3600000000</v>
      </c>
    </row>
    <row r="30" spans="1:18" s="8" customFormat="1" ht="14.25" x14ac:dyDescent="0.25">
      <c r="A30" s="8" t="s">
        <v>89</v>
      </c>
      <c r="B30" s="8" t="s">
        <v>11</v>
      </c>
      <c r="C30" s="8" t="s">
        <v>33</v>
      </c>
      <c r="D30" s="1"/>
      <c r="E30" s="8" t="s">
        <v>90</v>
      </c>
      <c r="F30" s="8" t="s">
        <v>91</v>
      </c>
      <c r="G30" s="8" t="s">
        <v>92</v>
      </c>
      <c r="H30" s="5" t="s">
        <v>18</v>
      </c>
      <c r="I30" s="5">
        <v>-1000000</v>
      </c>
    </row>
    <row r="31" spans="1:18" s="8" customFormat="1" ht="14.25" x14ac:dyDescent="0.25">
      <c r="A31" s="8" t="s">
        <v>93</v>
      </c>
      <c r="B31" s="8" t="s">
        <v>11</v>
      </c>
      <c r="C31" s="8" t="s">
        <v>33</v>
      </c>
      <c r="D31" s="1"/>
      <c r="E31" s="8" t="s">
        <v>94</v>
      </c>
      <c r="F31" s="8" t="s">
        <v>95</v>
      </c>
      <c r="G31" s="8" t="s">
        <v>96</v>
      </c>
      <c r="H31" s="5" t="s">
        <v>18</v>
      </c>
      <c r="I31" s="5">
        <v>-1000000</v>
      </c>
    </row>
    <row r="32" spans="1:18" s="8" customFormat="1" ht="14.25" x14ac:dyDescent="0.25">
      <c r="A32" s="8" t="s">
        <v>97</v>
      </c>
      <c r="B32" s="8" t="s">
        <v>11</v>
      </c>
      <c r="C32" s="8" t="s">
        <v>33</v>
      </c>
      <c r="D32" s="1"/>
      <c r="E32" s="8" t="s">
        <v>98</v>
      </c>
      <c r="F32" s="8" t="s">
        <v>99</v>
      </c>
      <c r="G32" s="8" t="s">
        <v>37</v>
      </c>
      <c r="H32" s="5" t="s">
        <v>18</v>
      </c>
      <c r="I32" s="5">
        <v>-1000000</v>
      </c>
    </row>
    <row r="33" spans="1:10" s="8" customFormat="1" ht="14.25" x14ac:dyDescent="0.25">
      <c r="A33" s="8" t="s">
        <v>100</v>
      </c>
      <c r="B33" s="8" t="s">
        <v>11</v>
      </c>
      <c r="C33" s="8" t="s">
        <v>33</v>
      </c>
      <c r="D33" s="1"/>
      <c r="E33" s="8" t="s">
        <v>101</v>
      </c>
      <c r="F33" s="8" t="s">
        <v>102</v>
      </c>
      <c r="G33" s="8" t="s">
        <v>37</v>
      </c>
      <c r="H33" s="5" t="s">
        <v>18</v>
      </c>
      <c r="I33" s="5">
        <v>-1000000</v>
      </c>
    </row>
    <row r="34" spans="1:10" s="8" customFormat="1" ht="14.25" x14ac:dyDescent="0.25">
      <c r="A34" s="8" t="s">
        <v>103</v>
      </c>
      <c r="B34" s="8" t="s">
        <v>11</v>
      </c>
      <c r="C34" s="8" t="s">
        <v>33</v>
      </c>
      <c r="D34" s="1"/>
      <c r="E34" s="8" t="s">
        <v>104</v>
      </c>
      <c r="F34" s="8" t="s">
        <v>105</v>
      </c>
      <c r="G34" s="8" t="s">
        <v>37</v>
      </c>
      <c r="H34" s="5" t="s">
        <v>18</v>
      </c>
      <c r="I34" s="5">
        <v>-1000000</v>
      </c>
    </row>
    <row r="35" spans="1:10" s="8" customFormat="1" ht="14.25" x14ac:dyDescent="0.25">
      <c r="A35" s="8" t="s">
        <v>106</v>
      </c>
      <c r="B35" s="8" t="s">
        <v>11</v>
      </c>
      <c r="C35" s="8" t="s">
        <v>33</v>
      </c>
      <c r="D35" s="1"/>
      <c r="E35" s="8" t="s">
        <v>107</v>
      </c>
      <c r="F35" s="8" t="s">
        <v>108</v>
      </c>
      <c r="G35" s="8" t="s">
        <v>37</v>
      </c>
      <c r="H35" s="5" t="s">
        <v>18</v>
      </c>
      <c r="I35" s="5">
        <v>-1000000</v>
      </c>
    </row>
    <row r="36" spans="1:10" s="8" customFormat="1" ht="14.25" x14ac:dyDescent="0.25">
      <c r="A36" s="8" t="s">
        <v>109</v>
      </c>
      <c r="B36" s="8" t="s">
        <v>11</v>
      </c>
      <c r="C36" s="8" t="s">
        <v>33</v>
      </c>
      <c r="D36" s="1"/>
      <c r="E36" s="8" t="s">
        <v>110</v>
      </c>
      <c r="F36" s="8" t="s">
        <v>111</v>
      </c>
      <c r="G36" s="8" t="s">
        <v>37</v>
      </c>
      <c r="H36" s="5" t="s">
        <v>18</v>
      </c>
      <c r="I36" s="5">
        <v>-1000000</v>
      </c>
    </row>
    <row r="37" spans="1:10" s="8" customFormat="1" ht="14.25" x14ac:dyDescent="0.25">
      <c r="A37" s="8" t="s">
        <v>112</v>
      </c>
      <c r="B37" s="8" t="s">
        <v>32</v>
      </c>
      <c r="C37" s="8" t="s">
        <v>33</v>
      </c>
      <c r="D37" s="1"/>
      <c r="E37" s="8" t="s">
        <v>113</v>
      </c>
      <c r="F37" s="8" t="s">
        <v>24</v>
      </c>
      <c r="G37" s="8" t="s">
        <v>17</v>
      </c>
      <c r="H37" s="5" t="s">
        <v>18</v>
      </c>
      <c r="I37" s="5">
        <v>-1000000</v>
      </c>
    </row>
    <row r="38" spans="1:10" s="8" customFormat="1" ht="14.25" x14ac:dyDescent="0.25">
      <c r="A38" s="8" t="s">
        <v>114</v>
      </c>
      <c r="B38" s="8" t="s">
        <v>11</v>
      </c>
      <c r="C38" s="8" t="s">
        <v>33</v>
      </c>
      <c r="D38" s="1"/>
      <c r="E38" s="8" t="s">
        <v>115</v>
      </c>
      <c r="F38" s="8" t="s">
        <v>116</v>
      </c>
      <c r="G38" s="8" t="s">
        <v>37</v>
      </c>
      <c r="H38" s="5" t="s">
        <v>18</v>
      </c>
      <c r="I38" s="5">
        <v>-1000000</v>
      </c>
    </row>
    <row r="39" spans="1:10" ht="14.25" x14ac:dyDescent="0.25">
      <c r="A39" t="s">
        <v>117</v>
      </c>
      <c r="B39" t="s">
        <v>11</v>
      </c>
      <c r="C39" t="s">
        <v>33</v>
      </c>
      <c r="E39" t="s">
        <v>118</v>
      </c>
      <c r="F39" t="s">
        <v>119</v>
      </c>
      <c r="G39" t="s">
        <v>37</v>
      </c>
      <c r="H39" s="7" t="s">
        <v>18</v>
      </c>
      <c r="I39" s="5">
        <v>1000000</v>
      </c>
    </row>
    <row r="40" spans="1:10" ht="14.25" x14ac:dyDescent="0.25">
      <c r="A40" t="s">
        <v>120</v>
      </c>
      <c r="B40" t="s">
        <v>11</v>
      </c>
      <c r="C40" t="s">
        <v>33</v>
      </c>
      <c r="E40" t="s">
        <v>121</v>
      </c>
      <c r="F40" t="s">
        <v>122</v>
      </c>
      <c r="G40" t="s">
        <v>37</v>
      </c>
      <c r="H40" s="7" t="s">
        <v>18</v>
      </c>
      <c r="I40" s="5">
        <v>1000000</v>
      </c>
    </row>
    <row r="41" spans="1:10" ht="14.25" x14ac:dyDescent="0.25">
      <c r="A41" t="s">
        <v>123</v>
      </c>
      <c r="B41" t="s">
        <v>11</v>
      </c>
      <c r="C41" t="s">
        <v>33</v>
      </c>
      <c r="E41" t="s">
        <v>124</v>
      </c>
      <c r="F41" t="s">
        <v>125</v>
      </c>
      <c r="G41" t="s">
        <v>37</v>
      </c>
      <c r="H41" s="7" t="s">
        <v>18</v>
      </c>
      <c r="I41" s="5">
        <v>1000000</v>
      </c>
    </row>
    <row r="42" spans="1:10" ht="14.25" x14ac:dyDescent="0.25">
      <c r="A42" t="s">
        <v>126</v>
      </c>
      <c r="B42" t="s">
        <v>11</v>
      </c>
      <c r="C42" t="s">
        <v>33</v>
      </c>
      <c r="E42" t="s">
        <v>127</v>
      </c>
      <c r="F42" t="s">
        <v>128</v>
      </c>
      <c r="G42" t="s">
        <v>96</v>
      </c>
      <c r="H42" s="7" t="s">
        <v>129</v>
      </c>
      <c r="I42" s="5">
        <v>1000000</v>
      </c>
      <c r="J42" s="8" t="s">
        <v>130</v>
      </c>
    </row>
    <row r="43" spans="1:10" ht="14.25" x14ac:dyDescent="0.25">
      <c r="A43" t="s">
        <v>131</v>
      </c>
      <c r="B43" t="s">
        <v>11</v>
      </c>
      <c r="C43" t="s">
        <v>33</v>
      </c>
      <c r="E43" t="s">
        <v>132</v>
      </c>
      <c r="F43" t="s">
        <v>133</v>
      </c>
      <c r="G43" t="s">
        <v>92</v>
      </c>
      <c r="H43" s="7" t="s">
        <v>18</v>
      </c>
      <c r="I43" s="5">
        <v>1000000</v>
      </c>
    </row>
    <row r="44" spans="1:10" ht="14.25" x14ac:dyDescent="0.25">
      <c r="A44" t="s">
        <v>134</v>
      </c>
      <c r="B44" t="s">
        <v>11</v>
      </c>
      <c r="C44" t="s">
        <v>33</v>
      </c>
      <c r="E44" t="s">
        <v>135</v>
      </c>
      <c r="F44" t="s">
        <v>136</v>
      </c>
      <c r="G44" t="s">
        <v>37</v>
      </c>
      <c r="H44" s="7" t="s">
        <v>18</v>
      </c>
      <c r="I44" s="5">
        <v>1000000</v>
      </c>
    </row>
    <row r="45" spans="1:10" ht="14.25" x14ac:dyDescent="0.25">
      <c r="A45" t="s">
        <v>137</v>
      </c>
      <c r="B45" t="s">
        <v>11</v>
      </c>
      <c r="C45" t="s">
        <v>33</v>
      </c>
      <c r="E45" t="s">
        <v>138</v>
      </c>
      <c r="F45" t="s">
        <v>20</v>
      </c>
      <c r="G45" t="s">
        <v>17</v>
      </c>
      <c r="H45" s="7" t="s">
        <v>18</v>
      </c>
      <c r="I45" s="5">
        <v>1000000</v>
      </c>
    </row>
    <row r="46" spans="1:10" ht="14.25" x14ac:dyDescent="0.25">
      <c r="A46" t="s">
        <v>139</v>
      </c>
      <c r="B46" t="s">
        <v>11</v>
      </c>
      <c r="C46" t="s">
        <v>33</v>
      </c>
      <c r="E46" s="4" t="s">
        <v>276</v>
      </c>
      <c r="F46">
        <v>0</v>
      </c>
      <c r="G46">
        <v>0</v>
      </c>
      <c r="H46" s="7">
        <v>0</v>
      </c>
      <c r="I46" s="5">
        <v>1</v>
      </c>
    </row>
    <row r="47" spans="1:10" ht="14.25" x14ac:dyDescent="0.25">
      <c r="A47" t="s">
        <v>140</v>
      </c>
      <c r="B47" t="s">
        <v>11</v>
      </c>
      <c r="C47" t="s">
        <v>33</v>
      </c>
      <c r="E47" s="4" t="s">
        <v>276</v>
      </c>
      <c r="F47">
        <v>0</v>
      </c>
      <c r="G47">
        <v>0</v>
      </c>
      <c r="H47" s="7">
        <v>0</v>
      </c>
      <c r="I47" s="5">
        <v>1</v>
      </c>
    </row>
    <row r="48" spans="1:10" x14ac:dyDescent="0.25">
      <c r="A48" t="s">
        <v>141</v>
      </c>
      <c r="B48" t="s">
        <v>11</v>
      </c>
      <c r="C48" t="s">
        <v>33</v>
      </c>
      <c r="E48" s="4" t="s">
        <v>276</v>
      </c>
      <c r="F48">
        <v>0</v>
      </c>
      <c r="G48">
        <v>0</v>
      </c>
      <c r="H48" s="7">
        <v>0</v>
      </c>
      <c r="I48" s="5">
        <v>1</v>
      </c>
    </row>
    <row r="49" spans="1:12" x14ac:dyDescent="0.25">
      <c r="A49" t="s">
        <v>142</v>
      </c>
      <c r="B49" t="s">
        <v>11</v>
      </c>
      <c r="C49" t="s">
        <v>33</v>
      </c>
      <c r="E49" t="s">
        <v>143</v>
      </c>
      <c r="F49" t="s">
        <v>144</v>
      </c>
      <c r="G49" t="s">
        <v>96</v>
      </c>
      <c r="H49" s="7" t="s">
        <v>18</v>
      </c>
      <c r="I49" s="5">
        <v>1000000</v>
      </c>
    </row>
    <row r="50" spans="1:12" x14ac:dyDescent="0.25">
      <c r="A50" t="s">
        <v>145</v>
      </c>
      <c r="B50" t="s">
        <v>11</v>
      </c>
      <c r="C50" t="s">
        <v>33</v>
      </c>
      <c r="E50" t="s">
        <v>146</v>
      </c>
      <c r="F50" t="s">
        <v>147</v>
      </c>
      <c r="G50" t="s">
        <v>17</v>
      </c>
      <c r="H50" s="7" t="s">
        <v>18</v>
      </c>
      <c r="I50" s="5">
        <v>1000000</v>
      </c>
    </row>
    <row r="51" spans="1:12" s="5" customFormat="1" x14ac:dyDescent="0.25">
      <c r="A51" s="5" t="s">
        <v>148</v>
      </c>
      <c r="B51" s="5" t="s">
        <v>11</v>
      </c>
      <c r="C51" s="5" t="s">
        <v>33</v>
      </c>
      <c r="D51" s="6"/>
      <c r="E51" s="5" t="s">
        <v>149</v>
      </c>
      <c r="F51" s="5" t="s">
        <v>150</v>
      </c>
      <c r="G51" s="5" t="s">
        <v>96</v>
      </c>
      <c r="H51" s="5" t="s">
        <v>18</v>
      </c>
      <c r="I51" s="5">
        <v>1000000</v>
      </c>
    </row>
    <row r="52" spans="1:12" x14ac:dyDescent="0.25">
      <c r="A52" t="s">
        <v>151</v>
      </c>
      <c r="B52" t="s">
        <v>11</v>
      </c>
      <c r="C52" t="s">
        <v>33</v>
      </c>
      <c r="E52" t="s">
        <v>58</v>
      </c>
      <c r="F52" t="s">
        <v>26</v>
      </c>
      <c r="G52" t="s">
        <v>17</v>
      </c>
      <c r="H52" s="7" t="s">
        <v>18</v>
      </c>
      <c r="I52" s="5">
        <v>1000000</v>
      </c>
    </row>
    <row r="53" spans="1:12" x14ac:dyDescent="0.25">
      <c r="A53" t="s">
        <v>152</v>
      </c>
      <c r="B53" t="s">
        <v>11</v>
      </c>
      <c r="C53" t="s">
        <v>33</v>
      </c>
      <c r="E53" t="s">
        <v>153</v>
      </c>
      <c r="F53" t="s">
        <v>28</v>
      </c>
      <c r="G53" t="s">
        <v>92</v>
      </c>
      <c r="H53" s="7" t="s">
        <v>18</v>
      </c>
      <c r="I53" s="5">
        <v>1000000</v>
      </c>
    </row>
    <row r="54" spans="1:12" x14ac:dyDescent="0.25">
      <c r="A54" t="s">
        <v>154</v>
      </c>
      <c r="B54" t="s">
        <v>11</v>
      </c>
      <c r="C54" t="s">
        <v>33</v>
      </c>
      <c r="E54" t="s">
        <v>155</v>
      </c>
      <c r="F54" t="s">
        <v>30</v>
      </c>
      <c r="G54" t="s">
        <v>96</v>
      </c>
      <c r="H54" s="7" t="s">
        <v>18</v>
      </c>
      <c r="I54" s="5">
        <v>1000000</v>
      </c>
    </row>
    <row r="55" spans="1:12" x14ac:dyDescent="0.3">
      <c r="A55" t="s">
        <v>156</v>
      </c>
      <c r="B55" t="s">
        <v>11</v>
      </c>
      <c r="C55" t="s">
        <v>33</v>
      </c>
      <c r="E55" t="s">
        <v>62</v>
      </c>
      <c r="F55" t="s">
        <v>63</v>
      </c>
      <c r="G55" t="s">
        <v>45</v>
      </c>
      <c r="H55" s="7" t="s">
        <v>64</v>
      </c>
      <c r="I55" s="5">
        <f>1/K55*1000000</f>
        <v>1400560.2240896358</v>
      </c>
      <c r="J55" s="8" t="s">
        <v>65</v>
      </c>
      <c r="K55" s="8">
        <f>35.7/50</f>
        <v>0.71400000000000008</v>
      </c>
      <c r="L55" s="8" t="s">
        <v>66</v>
      </c>
    </row>
    <row r="56" spans="1:12" x14ac:dyDescent="0.25">
      <c r="A56" t="s">
        <v>157</v>
      </c>
      <c r="B56" t="s">
        <v>11</v>
      </c>
      <c r="C56" t="s">
        <v>33</v>
      </c>
      <c r="E56" t="s">
        <v>107</v>
      </c>
      <c r="F56" t="s">
        <v>108</v>
      </c>
      <c r="G56" t="s">
        <v>37</v>
      </c>
      <c r="H56" s="7" t="s">
        <v>18</v>
      </c>
      <c r="I56" s="5">
        <v>1000000</v>
      </c>
    </row>
    <row r="57" spans="1:12" x14ac:dyDescent="0.25">
      <c r="A57" t="s">
        <v>158</v>
      </c>
      <c r="B57" t="s">
        <v>11</v>
      </c>
      <c r="C57" t="s">
        <v>33</v>
      </c>
      <c r="E57" s="4" t="s">
        <v>281</v>
      </c>
      <c r="F57">
        <v>0</v>
      </c>
      <c r="G57">
        <v>0</v>
      </c>
      <c r="H57" s="7">
        <v>0</v>
      </c>
      <c r="I57" s="5">
        <v>1</v>
      </c>
    </row>
    <row r="58" spans="1:12" x14ac:dyDescent="0.25">
      <c r="A58" t="s">
        <v>159</v>
      </c>
      <c r="B58" t="s">
        <v>11</v>
      </c>
      <c r="C58" t="s">
        <v>33</v>
      </c>
      <c r="E58" s="4" t="s">
        <v>281</v>
      </c>
      <c r="F58">
        <v>0</v>
      </c>
      <c r="G58">
        <v>0</v>
      </c>
      <c r="H58" s="7">
        <v>0</v>
      </c>
      <c r="I58" s="5">
        <v>1</v>
      </c>
    </row>
    <row r="59" spans="1:12" x14ac:dyDescent="0.25">
      <c r="A59" t="s">
        <v>160</v>
      </c>
      <c r="B59" t="s">
        <v>11</v>
      </c>
      <c r="C59" t="s">
        <v>13</v>
      </c>
      <c r="D59" s="1" t="s">
        <v>161</v>
      </c>
      <c r="E59" t="s">
        <v>162</v>
      </c>
      <c r="F59" t="s">
        <v>163</v>
      </c>
      <c r="G59" t="s">
        <v>92</v>
      </c>
      <c r="H59" s="7" t="s">
        <v>18</v>
      </c>
      <c r="I59" s="5">
        <v>1000000</v>
      </c>
    </row>
    <row r="60" spans="1:12" x14ac:dyDescent="0.25">
      <c r="A60" t="s">
        <v>164</v>
      </c>
      <c r="B60" t="s">
        <v>11</v>
      </c>
      <c r="C60" t="s">
        <v>13</v>
      </c>
      <c r="D60" s="1" t="s">
        <v>161</v>
      </c>
      <c r="E60" t="s">
        <v>165</v>
      </c>
      <c r="F60" t="s">
        <v>166</v>
      </c>
      <c r="G60" t="s">
        <v>92</v>
      </c>
      <c r="H60" s="7" t="s">
        <v>18</v>
      </c>
      <c r="I60" s="5">
        <v>1000000</v>
      </c>
    </row>
    <row r="61" spans="1:12" x14ac:dyDescent="0.25">
      <c r="A61" t="s">
        <v>167</v>
      </c>
      <c r="B61" t="s">
        <v>11</v>
      </c>
      <c r="C61" t="s">
        <v>13</v>
      </c>
      <c r="D61" s="1" t="s">
        <v>161</v>
      </c>
      <c r="E61" t="s">
        <v>168</v>
      </c>
      <c r="F61" t="s">
        <v>169</v>
      </c>
      <c r="G61" t="s">
        <v>45</v>
      </c>
      <c r="H61" s="7" t="s">
        <v>18</v>
      </c>
      <c r="I61" s="5">
        <v>1000000</v>
      </c>
    </row>
    <row r="62" spans="1:12" x14ac:dyDescent="0.3">
      <c r="A62" t="s">
        <v>170</v>
      </c>
      <c r="B62" t="s">
        <v>11</v>
      </c>
      <c r="C62" t="s">
        <v>13</v>
      </c>
      <c r="D62" s="1" t="s">
        <v>161</v>
      </c>
      <c r="E62" t="s">
        <v>171</v>
      </c>
      <c r="F62" t="s">
        <v>172</v>
      </c>
      <c r="G62" t="s">
        <v>92</v>
      </c>
      <c r="H62" s="7" t="s">
        <v>18</v>
      </c>
      <c r="I62" s="5">
        <v>1000000</v>
      </c>
    </row>
    <row r="63" spans="1:12" x14ac:dyDescent="0.3">
      <c r="A63" t="s">
        <v>173</v>
      </c>
      <c r="B63" t="s">
        <v>11</v>
      </c>
      <c r="C63" t="s">
        <v>13</v>
      </c>
      <c r="D63" s="1" t="s">
        <v>161</v>
      </c>
      <c r="E63" t="s">
        <v>174</v>
      </c>
      <c r="F63" t="s">
        <v>175</v>
      </c>
      <c r="G63" t="s">
        <v>45</v>
      </c>
      <c r="H63" s="7" t="s">
        <v>18</v>
      </c>
      <c r="I63" s="5">
        <v>1000000</v>
      </c>
    </row>
    <row r="64" spans="1:12" x14ac:dyDescent="0.3">
      <c r="A64" t="s">
        <v>176</v>
      </c>
      <c r="B64" t="s">
        <v>11</v>
      </c>
      <c r="C64" t="s">
        <v>13</v>
      </c>
      <c r="D64" s="1" t="s">
        <v>161</v>
      </c>
      <c r="E64" t="s">
        <v>177</v>
      </c>
      <c r="F64" t="s">
        <v>178</v>
      </c>
      <c r="G64" t="s">
        <v>92</v>
      </c>
      <c r="H64" s="7" t="s">
        <v>129</v>
      </c>
      <c r="I64" s="5">
        <f>(1-J64)*1000000</f>
        <v>850000</v>
      </c>
      <c r="J64" s="32">
        <v>0.15</v>
      </c>
      <c r="K64" s="8" t="s">
        <v>179</v>
      </c>
    </row>
    <row r="65" spans="1:12" x14ac:dyDescent="0.3">
      <c r="A65" t="s">
        <v>180</v>
      </c>
      <c r="B65" t="s">
        <v>11</v>
      </c>
      <c r="C65" t="s">
        <v>13</v>
      </c>
      <c r="D65" s="1" t="s">
        <v>161</v>
      </c>
      <c r="E65" t="s">
        <v>181</v>
      </c>
      <c r="F65" t="s">
        <v>182</v>
      </c>
      <c r="G65" t="s">
        <v>92</v>
      </c>
      <c r="H65" s="7" t="s">
        <v>129</v>
      </c>
      <c r="I65" s="5">
        <v>1000000</v>
      </c>
      <c r="J65" s="8" t="s">
        <v>130</v>
      </c>
    </row>
    <row r="66" spans="1:12" x14ac:dyDescent="0.3">
      <c r="A66" t="s">
        <v>183</v>
      </c>
      <c r="B66" t="s">
        <v>11</v>
      </c>
      <c r="C66" t="s">
        <v>13</v>
      </c>
      <c r="D66" s="1" t="s">
        <v>161</v>
      </c>
      <c r="E66" s="4" t="s">
        <v>281</v>
      </c>
      <c r="F66">
        <v>0</v>
      </c>
      <c r="G66">
        <v>0</v>
      </c>
      <c r="H66" s="7">
        <v>0</v>
      </c>
      <c r="I66" s="5">
        <v>1</v>
      </c>
    </row>
    <row r="67" spans="1:12" x14ac:dyDescent="0.3">
      <c r="A67" t="s">
        <v>184</v>
      </c>
      <c r="B67" t="s">
        <v>11</v>
      </c>
      <c r="C67" t="s">
        <v>13</v>
      </c>
      <c r="D67" s="1" t="s">
        <v>161</v>
      </c>
      <c r="E67" t="s">
        <v>185</v>
      </c>
      <c r="F67" t="s">
        <v>186</v>
      </c>
      <c r="G67" t="s">
        <v>187</v>
      </c>
      <c r="H67" s="7" t="s">
        <v>18</v>
      </c>
      <c r="I67" s="5">
        <v>1000000</v>
      </c>
    </row>
    <row r="68" spans="1:12" s="5" customFormat="1" x14ac:dyDescent="0.3">
      <c r="A68" s="5" t="s">
        <v>188</v>
      </c>
      <c r="B68" s="5" t="s">
        <v>11</v>
      </c>
      <c r="C68" s="5" t="s">
        <v>13</v>
      </c>
      <c r="D68" s="6" t="s">
        <v>189</v>
      </c>
      <c r="E68" s="5" t="s">
        <v>190</v>
      </c>
      <c r="F68" s="5" t="s">
        <v>119</v>
      </c>
      <c r="G68" s="5" t="s">
        <v>17</v>
      </c>
      <c r="H68" s="5" t="s">
        <v>18</v>
      </c>
      <c r="I68" s="5">
        <v>1000000</v>
      </c>
    </row>
    <row r="69" spans="1:12" x14ac:dyDescent="0.3">
      <c r="A69" t="s">
        <v>191</v>
      </c>
      <c r="B69" t="s">
        <v>11</v>
      </c>
      <c r="C69" t="s">
        <v>13</v>
      </c>
      <c r="D69" s="1" t="s">
        <v>192</v>
      </c>
      <c r="E69" s="4" t="s">
        <v>276</v>
      </c>
      <c r="F69">
        <v>0</v>
      </c>
      <c r="G69">
        <v>0</v>
      </c>
      <c r="H69" s="7">
        <v>0</v>
      </c>
      <c r="I69" s="5">
        <v>1</v>
      </c>
    </row>
    <row r="70" spans="1:12" x14ac:dyDescent="0.3">
      <c r="A70" t="s">
        <v>193</v>
      </c>
      <c r="B70" t="s">
        <v>11</v>
      </c>
      <c r="C70" t="s">
        <v>13</v>
      </c>
      <c r="D70" s="1" t="s">
        <v>192</v>
      </c>
      <c r="E70" s="4" t="s">
        <v>276</v>
      </c>
      <c r="F70">
        <v>0</v>
      </c>
      <c r="G70">
        <v>0</v>
      </c>
      <c r="H70" s="7">
        <v>0</v>
      </c>
      <c r="I70" s="5">
        <v>1</v>
      </c>
    </row>
    <row r="71" spans="1:12" x14ac:dyDescent="0.3">
      <c r="A71" t="s">
        <v>194</v>
      </c>
      <c r="B71" t="s">
        <v>11</v>
      </c>
      <c r="C71" t="s">
        <v>13</v>
      </c>
      <c r="D71" s="1" t="s">
        <v>195</v>
      </c>
      <c r="E71" s="4" t="s">
        <v>276</v>
      </c>
      <c r="F71">
        <v>0</v>
      </c>
      <c r="G71">
        <v>0</v>
      </c>
      <c r="H71" s="7">
        <v>0</v>
      </c>
      <c r="I71" s="5">
        <v>1</v>
      </c>
    </row>
    <row r="72" spans="1:12" x14ac:dyDescent="0.3">
      <c r="A72" t="s">
        <v>196</v>
      </c>
      <c r="B72" t="s">
        <v>11</v>
      </c>
      <c r="C72" t="s">
        <v>13</v>
      </c>
      <c r="D72" s="1" t="s">
        <v>197</v>
      </c>
      <c r="E72" t="s">
        <v>198</v>
      </c>
      <c r="F72" t="s">
        <v>102</v>
      </c>
      <c r="G72" t="s">
        <v>92</v>
      </c>
      <c r="H72" s="7" t="s">
        <v>18</v>
      </c>
      <c r="I72" s="5">
        <v>1000000</v>
      </c>
    </row>
    <row r="73" spans="1:12" x14ac:dyDescent="0.3">
      <c r="A73" t="s">
        <v>199</v>
      </c>
      <c r="B73" t="s">
        <v>11</v>
      </c>
      <c r="C73" t="s">
        <v>13</v>
      </c>
      <c r="D73" s="1" t="s">
        <v>197</v>
      </c>
      <c r="E73" t="s">
        <v>200</v>
      </c>
      <c r="F73" t="s">
        <v>102</v>
      </c>
      <c r="G73" t="s">
        <v>92</v>
      </c>
      <c r="H73" s="7" t="s">
        <v>18</v>
      </c>
      <c r="I73" s="5">
        <v>1000000</v>
      </c>
    </row>
    <row r="74" spans="1:12" x14ac:dyDescent="0.3">
      <c r="A74" t="s">
        <v>201</v>
      </c>
      <c r="B74" t="s">
        <v>11</v>
      </c>
      <c r="C74" t="s">
        <v>13</v>
      </c>
      <c r="D74" s="1" t="s">
        <v>189</v>
      </c>
      <c r="E74" s="4" t="s">
        <v>276</v>
      </c>
      <c r="F74">
        <v>0</v>
      </c>
      <c r="G74">
        <v>0</v>
      </c>
      <c r="H74" s="7">
        <v>0</v>
      </c>
      <c r="I74" s="5">
        <v>1</v>
      </c>
    </row>
    <row r="75" spans="1:12" x14ac:dyDescent="0.3">
      <c r="A75" t="s">
        <v>202</v>
      </c>
      <c r="B75" t="s">
        <v>11</v>
      </c>
      <c r="C75" t="s">
        <v>13</v>
      </c>
      <c r="D75" s="1" t="s">
        <v>203</v>
      </c>
      <c r="E75" s="4" t="s">
        <v>276</v>
      </c>
      <c r="F75">
        <v>0</v>
      </c>
      <c r="G75">
        <v>0</v>
      </c>
      <c r="H75" s="7">
        <v>0</v>
      </c>
      <c r="I75" s="5">
        <v>1</v>
      </c>
    </row>
    <row r="76" spans="1:12" x14ac:dyDescent="0.3">
      <c r="A76" t="s">
        <v>204</v>
      </c>
      <c r="B76" t="s">
        <v>11</v>
      </c>
      <c r="C76" t="s">
        <v>13</v>
      </c>
      <c r="D76" s="1" t="s">
        <v>192</v>
      </c>
      <c r="E76" s="4" t="s">
        <v>276</v>
      </c>
      <c r="F76">
        <v>0</v>
      </c>
      <c r="G76">
        <v>0</v>
      </c>
      <c r="H76" s="7">
        <v>0</v>
      </c>
      <c r="I76" s="5">
        <v>1</v>
      </c>
    </row>
    <row r="77" spans="1:12" x14ac:dyDescent="0.3">
      <c r="A77" t="s">
        <v>205</v>
      </c>
      <c r="B77" t="s">
        <v>11</v>
      </c>
      <c r="C77" t="s">
        <v>13</v>
      </c>
      <c r="D77" s="1" t="s">
        <v>189</v>
      </c>
      <c r="E77" s="4" t="s">
        <v>276</v>
      </c>
      <c r="F77">
        <v>0</v>
      </c>
      <c r="G77">
        <v>0</v>
      </c>
      <c r="H77" s="7">
        <v>0</v>
      </c>
      <c r="I77" s="5">
        <v>1</v>
      </c>
    </row>
    <row r="78" spans="1:12" x14ac:dyDescent="0.3">
      <c r="A78" t="s">
        <v>206</v>
      </c>
      <c r="B78" t="s">
        <v>11</v>
      </c>
      <c r="C78" t="s">
        <v>13</v>
      </c>
      <c r="D78" s="1" t="s">
        <v>192</v>
      </c>
      <c r="E78" t="s">
        <v>207</v>
      </c>
      <c r="F78" t="s">
        <v>208</v>
      </c>
      <c r="G78" t="s">
        <v>92</v>
      </c>
      <c r="H78" s="7" t="s">
        <v>64</v>
      </c>
      <c r="I78" s="5">
        <f>1/K78*1000000</f>
        <v>1400560.2240896358</v>
      </c>
      <c r="J78" s="8" t="s">
        <v>65</v>
      </c>
      <c r="K78" s="8">
        <f>35.7/50</f>
        <v>0.71400000000000008</v>
      </c>
      <c r="L78" s="8" t="s">
        <v>66</v>
      </c>
    </row>
    <row r="79" spans="1:12" x14ac:dyDescent="0.3">
      <c r="A79" t="s">
        <v>209</v>
      </c>
      <c r="B79" t="s">
        <v>32</v>
      </c>
      <c r="C79" t="s">
        <v>13</v>
      </c>
      <c r="D79" s="1" t="s">
        <v>210</v>
      </c>
      <c r="E79" t="s">
        <v>211</v>
      </c>
      <c r="F79" t="s">
        <v>212</v>
      </c>
      <c r="G79" t="s">
        <v>92</v>
      </c>
      <c r="H79" s="7" t="s">
        <v>213</v>
      </c>
      <c r="I79" s="5">
        <v>1000000000</v>
      </c>
    </row>
    <row r="80" spans="1:12" s="5" customFormat="1" x14ac:dyDescent="0.3">
      <c r="A80" s="5" t="s">
        <v>214</v>
      </c>
      <c r="B80" s="5" t="s">
        <v>32</v>
      </c>
      <c r="C80" s="5" t="s">
        <v>13</v>
      </c>
      <c r="D80" s="6" t="s">
        <v>215</v>
      </c>
      <c r="E80" s="5" t="s">
        <v>216</v>
      </c>
      <c r="F80" s="5" t="s">
        <v>217</v>
      </c>
      <c r="G80" s="5" t="s">
        <v>17</v>
      </c>
      <c r="H80" s="5" t="s">
        <v>213</v>
      </c>
      <c r="I80" s="5">
        <v>1000000000</v>
      </c>
    </row>
    <row r="81" spans="1:17" x14ac:dyDescent="0.3">
      <c r="A81" t="s">
        <v>218</v>
      </c>
      <c r="B81" t="s">
        <v>11</v>
      </c>
      <c r="C81" t="s">
        <v>13</v>
      </c>
      <c r="D81" s="1" t="s">
        <v>219</v>
      </c>
      <c r="E81" s="4" t="s">
        <v>276</v>
      </c>
      <c r="F81">
        <v>0</v>
      </c>
      <c r="G81">
        <v>0</v>
      </c>
      <c r="H81" s="7">
        <v>0</v>
      </c>
      <c r="I81" s="5">
        <v>1</v>
      </c>
    </row>
    <row r="82" spans="1:17" x14ac:dyDescent="0.3">
      <c r="A82" t="s">
        <v>220</v>
      </c>
      <c r="B82" t="s">
        <v>11</v>
      </c>
      <c r="C82" t="s">
        <v>13</v>
      </c>
      <c r="D82" s="1" t="s">
        <v>221</v>
      </c>
      <c r="E82" s="4" t="s">
        <v>276</v>
      </c>
      <c r="F82">
        <v>0</v>
      </c>
      <c r="G82">
        <v>0</v>
      </c>
      <c r="H82" s="7">
        <v>0</v>
      </c>
      <c r="I82" s="5">
        <v>1</v>
      </c>
    </row>
    <row r="83" spans="1:17" s="7" customFormat="1" x14ac:dyDescent="0.3">
      <c r="A83" s="7" t="s">
        <v>222</v>
      </c>
      <c r="B83" s="7" t="s">
        <v>11</v>
      </c>
      <c r="C83" s="7" t="s">
        <v>13</v>
      </c>
      <c r="D83" s="6" t="s">
        <v>223</v>
      </c>
      <c r="E83" s="7" t="s">
        <v>224</v>
      </c>
      <c r="F83" s="7" t="s">
        <v>225</v>
      </c>
      <c r="G83" s="7" t="s">
        <v>17</v>
      </c>
      <c r="H83" s="7" t="s">
        <v>18</v>
      </c>
      <c r="I83" s="5">
        <v>1000000</v>
      </c>
      <c r="J83" s="5"/>
      <c r="K83" s="5"/>
      <c r="L83" s="5"/>
      <c r="M83" s="5"/>
      <c r="N83" s="5"/>
      <c r="O83" s="5"/>
      <c r="P83" s="5"/>
      <c r="Q83" s="5"/>
    </row>
    <row r="84" spans="1:17" x14ac:dyDescent="0.3">
      <c r="A84" t="s">
        <v>227</v>
      </c>
      <c r="B84" t="s">
        <v>226</v>
      </c>
      <c r="C84" t="s">
        <v>13</v>
      </c>
      <c r="D84" s="1" t="s">
        <v>228</v>
      </c>
      <c r="E84" t="s">
        <v>229</v>
      </c>
      <c r="F84" t="s">
        <v>230</v>
      </c>
      <c r="G84" t="s">
        <v>96</v>
      </c>
      <c r="H84" s="7" t="s">
        <v>231</v>
      </c>
      <c r="I84" s="5">
        <f>J84*1000000</f>
        <v>320000000</v>
      </c>
      <c r="J84" s="8">
        <v>320</v>
      </c>
      <c r="K84" s="8" t="s">
        <v>232</v>
      </c>
    </row>
    <row r="85" spans="1:17" x14ac:dyDescent="0.3">
      <c r="A85" t="s">
        <v>233</v>
      </c>
      <c r="B85" t="s">
        <v>226</v>
      </c>
      <c r="C85" t="s">
        <v>13</v>
      </c>
      <c r="D85" s="1" t="s">
        <v>228</v>
      </c>
      <c r="E85" t="s">
        <v>234</v>
      </c>
      <c r="F85" t="s">
        <v>230</v>
      </c>
      <c r="G85" t="s">
        <v>96</v>
      </c>
      <c r="H85" s="7" t="s">
        <v>231</v>
      </c>
      <c r="I85" s="5">
        <f t="shared" ref="I85:I89" si="2">J85*1000000</f>
        <v>65000000</v>
      </c>
      <c r="J85" s="8">
        <v>65</v>
      </c>
      <c r="K85" s="8" t="s">
        <v>235</v>
      </c>
    </row>
    <row r="86" spans="1:17" x14ac:dyDescent="0.3">
      <c r="A86" t="s">
        <v>236</v>
      </c>
      <c r="B86" t="s">
        <v>226</v>
      </c>
      <c r="C86" t="s">
        <v>13</v>
      </c>
      <c r="D86" s="1" t="s">
        <v>228</v>
      </c>
      <c r="E86" t="s">
        <v>234</v>
      </c>
      <c r="F86" t="s">
        <v>230</v>
      </c>
      <c r="G86" t="s">
        <v>96</v>
      </c>
      <c r="H86" s="7" t="s">
        <v>231</v>
      </c>
      <c r="I86" s="5">
        <f t="shared" si="2"/>
        <v>66000000</v>
      </c>
      <c r="J86" s="8">
        <v>66</v>
      </c>
      <c r="K86" s="8" t="s">
        <v>235</v>
      </c>
    </row>
    <row r="87" spans="1:17" x14ac:dyDescent="0.3">
      <c r="A87" t="s">
        <v>237</v>
      </c>
      <c r="B87" t="s">
        <v>226</v>
      </c>
      <c r="C87" t="s">
        <v>13</v>
      </c>
      <c r="D87" s="1" t="s">
        <v>228</v>
      </c>
      <c r="E87" t="s">
        <v>229</v>
      </c>
      <c r="F87" t="s">
        <v>230</v>
      </c>
      <c r="G87" t="s">
        <v>96</v>
      </c>
      <c r="H87" s="7" t="s">
        <v>231</v>
      </c>
      <c r="I87" s="5">
        <f t="shared" si="2"/>
        <v>320000000</v>
      </c>
      <c r="J87" s="8">
        <v>320</v>
      </c>
      <c r="K87" s="8" t="s">
        <v>232</v>
      </c>
    </row>
    <row r="88" spans="1:17" s="8" customFormat="1" x14ac:dyDescent="0.3">
      <c r="A88" s="8" t="s">
        <v>238</v>
      </c>
      <c r="B88" s="8" t="s">
        <v>226</v>
      </c>
      <c r="C88" s="8" t="s">
        <v>13</v>
      </c>
      <c r="D88" s="1" t="s">
        <v>228</v>
      </c>
      <c r="E88" s="8" t="s">
        <v>239</v>
      </c>
      <c r="F88" s="8" t="s">
        <v>239</v>
      </c>
      <c r="G88" s="8" t="s">
        <v>92</v>
      </c>
      <c r="H88" s="5" t="s">
        <v>231</v>
      </c>
      <c r="I88" s="5">
        <f t="shared" si="2"/>
        <v>14000000</v>
      </c>
      <c r="J88" s="8">
        <v>14</v>
      </c>
      <c r="K88" s="8" t="s">
        <v>240</v>
      </c>
    </row>
    <row r="89" spans="1:17" x14ac:dyDescent="0.3">
      <c r="A89" t="s">
        <v>241</v>
      </c>
      <c r="B89" t="s">
        <v>226</v>
      </c>
      <c r="C89" t="s">
        <v>13</v>
      </c>
      <c r="D89" s="1" t="s">
        <v>228</v>
      </c>
      <c r="E89" t="s">
        <v>239</v>
      </c>
      <c r="F89" t="s">
        <v>239</v>
      </c>
      <c r="G89" t="s">
        <v>92</v>
      </c>
      <c r="H89" s="7" t="s">
        <v>231</v>
      </c>
      <c r="I89" s="5">
        <f t="shared" si="2"/>
        <v>14000000</v>
      </c>
      <c r="J89" s="8">
        <v>14</v>
      </c>
      <c r="K89" s="8" t="s">
        <v>240</v>
      </c>
    </row>
    <row r="90" spans="1:17" x14ac:dyDescent="0.3">
      <c r="A90" t="s">
        <v>242</v>
      </c>
      <c r="B90" t="s">
        <v>226</v>
      </c>
      <c r="C90" t="s">
        <v>13</v>
      </c>
      <c r="D90" s="1" t="s">
        <v>228</v>
      </c>
      <c r="E90" t="s">
        <v>243</v>
      </c>
      <c r="F90" t="s">
        <v>243</v>
      </c>
      <c r="G90" t="s">
        <v>96</v>
      </c>
      <c r="H90" s="7" t="s">
        <v>244</v>
      </c>
      <c r="I90" s="5">
        <v>1000000</v>
      </c>
    </row>
    <row r="91" spans="1:17" x14ac:dyDescent="0.3">
      <c r="A91" t="s">
        <v>245</v>
      </c>
      <c r="B91" t="s">
        <v>226</v>
      </c>
      <c r="C91" t="s">
        <v>13</v>
      </c>
      <c r="D91" s="1" t="s">
        <v>228</v>
      </c>
      <c r="E91" t="s">
        <v>246</v>
      </c>
      <c r="F91" t="s">
        <v>246</v>
      </c>
      <c r="G91" t="s">
        <v>96</v>
      </c>
      <c r="H91" s="7" t="s">
        <v>244</v>
      </c>
      <c r="I91" s="5">
        <v>1000000</v>
      </c>
    </row>
    <row r="92" spans="1:17" x14ac:dyDescent="0.3">
      <c r="A92" t="s">
        <v>247</v>
      </c>
      <c r="B92" t="s">
        <v>226</v>
      </c>
      <c r="C92" t="s">
        <v>13</v>
      </c>
      <c r="D92" s="1" t="s">
        <v>248</v>
      </c>
      <c r="E92" t="s">
        <v>249</v>
      </c>
      <c r="F92" t="s">
        <v>249</v>
      </c>
      <c r="G92" t="s">
        <v>37</v>
      </c>
      <c r="H92" s="7" t="s">
        <v>244</v>
      </c>
      <c r="I92" s="5">
        <v>1000000</v>
      </c>
    </row>
    <row r="93" spans="1:17" s="8" customFormat="1" x14ac:dyDescent="0.3">
      <c r="A93" s="8" t="s">
        <v>250</v>
      </c>
      <c r="B93" s="8" t="s">
        <v>226</v>
      </c>
      <c r="C93" s="8" t="s">
        <v>13</v>
      </c>
      <c r="D93" s="1" t="s">
        <v>228</v>
      </c>
      <c r="E93" s="8" t="s">
        <v>251</v>
      </c>
      <c r="F93" s="8" t="s">
        <v>251</v>
      </c>
      <c r="G93" s="8" t="s">
        <v>96</v>
      </c>
      <c r="H93" s="5" t="s">
        <v>244</v>
      </c>
      <c r="I93" s="5">
        <v>1000000</v>
      </c>
    </row>
    <row r="94" spans="1:17" x14ac:dyDescent="0.3">
      <c r="A94" t="s">
        <v>252</v>
      </c>
      <c r="B94" t="s">
        <v>226</v>
      </c>
      <c r="C94" t="s">
        <v>13</v>
      </c>
      <c r="D94" s="1" t="s">
        <v>228</v>
      </c>
      <c r="E94" t="s">
        <v>243</v>
      </c>
      <c r="F94" t="s">
        <v>243</v>
      </c>
      <c r="G94" t="s">
        <v>96</v>
      </c>
      <c r="H94" s="7" t="s">
        <v>244</v>
      </c>
      <c r="I94" s="5">
        <v>1000000</v>
      </c>
    </row>
    <row r="95" spans="1:17" s="8" customFormat="1" x14ac:dyDescent="0.3">
      <c r="A95" s="5" t="s">
        <v>253</v>
      </c>
      <c r="B95" s="8" t="s">
        <v>226</v>
      </c>
      <c r="C95" s="5" t="s">
        <v>13</v>
      </c>
      <c r="D95" s="6" t="s">
        <v>228</v>
      </c>
      <c r="E95" s="8" t="s">
        <v>251</v>
      </c>
      <c r="F95" s="8" t="s">
        <v>251</v>
      </c>
      <c r="G95" s="8" t="s">
        <v>96</v>
      </c>
      <c r="H95" s="5" t="s">
        <v>244</v>
      </c>
      <c r="I95" s="5">
        <v>1000000</v>
      </c>
    </row>
    <row r="96" spans="1:17" x14ac:dyDescent="0.3">
      <c r="A96" t="s">
        <v>254</v>
      </c>
      <c r="B96" t="s">
        <v>226</v>
      </c>
      <c r="C96" t="s">
        <v>13</v>
      </c>
      <c r="D96" s="1" t="s">
        <v>248</v>
      </c>
      <c r="E96" s="8" t="s">
        <v>246</v>
      </c>
      <c r="F96" s="8" t="s">
        <v>255</v>
      </c>
      <c r="G96" s="8" t="s">
        <v>96</v>
      </c>
      <c r="H96" s="7" t="s">
        <v>244</v>
      </c>
      <c r="I96" s="5">
        <v>1000000</v>
      </c>
    </row>
    <row r="97" spans="1:17" x14ac:dyDescent="0.3">
      <c r="A97" t="s">
        <v>256</v>
      </c>
      <c r="B97" t="s">
        <v>226</v>
      </c>
      <c r="C97" t="s">
        <v>13</v>
      </c>
      <c r="D97" s="1" t="s">
        <v>248</v>
      </c>
      <c r="E97" s="8" t="s">
        <v>243</v>
      </c>
      <c r="F97" s="8" t="s">
        <v>257</v>
      </c>
      <c r="G97" s="8" t="s">
        <v>96</v>
      </c>
      <c r="H97" s="7" t="s">
        <v>244</v>
      </c>
      <c r="I97" s="5">
        <v>1000000</v>
      </c>
    </row>
    <row r="98" spans="1:17" x14ac:dyDescent="0.3">
      <c r="A98" t="s">
        <v>258</v>
      </c>
      <c r="B98" t="s">
        <v>226</v>
      </c>
      <c r="C98" t="s">
        <v>13</v>
      </c>
      <c r="D98" s="1" t="s">
        <v>248</v>
      </c>
      <c r="E98" s="8" t="s">
        <v>251</v>
      </c>
      <c r="F98" s="8" t="s">
        <v>251</v>
      </c>
      <c r="G98" s="8" t="s">
        <v>96</v>
      </c>
      <c r="H98" s="7" t="s">
        <v>244</v>
      </c>
      <c r="I98" s="5">
        <v>1000000</v>
      </c>
    </row>
    <row r="99" spans="1:17" x14ac:dyDescent="0.3">
      <c r="A99" t="s">
        <v>259</v>
      </c>
      <c r="B99" t="s">
        <v>226</v>
      </c>
      <c r="C99" t="s">
        <v>13</v>
      </c>
      <c r="D99" s="1" t="s">
        <v>248</v>
      </c>
      <c r="E99" s="8" t="s">
        <v>251</v>
      </c>
      <c r="F99" s="8" t="s">
        <v>251</v>
      </c>
      <c r="G99" s="8" t="s">
        <v>96</v>
      </c>
      <c r="H99" s="7" t="s">
        <v>244</v>
      </c>
      <c r="I99" s="5">
        <v>1000000</v>
      </c>
    </row>
    <row r="100" spans="1:17" s="8" customFormat="1" x14ac:dyDescent="0.3">
      <c r="A100" s="8" t="s">
        <v>260</v>
      </c>
      <c r="B100" s="8" t="s">
        <v>226</v>
      </c>
      <c r="C100" s="8" t="s">
        <v>13</v>
      </c>
      <c r="D100" s="1" t="s">
        <v>228</v>
      </c>
      <c r="E100" s="8" t="s">
        <v>261</v>
      </c>
      <c r="F100" s="8" t="s">
        <v>261</v>
      </c>
      <c r="G100" s="8" t="s">
        <v>96</v>
      </c>
      <c r="H100" s="5" t="s">
        <v>262</v>
      </c>
      <c r="I100" s="5">
        <f>J100*1000000</f>
        <v>1000000</v>
      </c>
      <c r="J100" s="8">
        <v>1</v>
      </c>
      <c r="K100" s="8" t="s">
        <v>263</v>
      </c>
    </row>
    <row r="101" spans="1:17" x14ac:dyDescent="0.3">
      <c r="A101" t="s">
        <v>264</v>
      </c>
      <c r="B101" t="s">
        <v>226</v>
      </c>
      <c r="C101" t="s">
        <v>13</v>
      </c>
      <c r="D101" s="1" t="s">
        <v>228</v>
      </c>
      <c r="E101" t="s">
        <v>261</v>
      </c>
      <c r="F101" t="s">
        <v>261</v>
      </c>
      <c r="G101" t="s">
        <v>96</v>
      </c>
      <c r="H101" s="7" t="s">
        <v>262</v>
      </c>
      <c r="I101" s="5">
        <f t="shared" ref="I101:I102" si="3">J101*1000000</f>
        <v>1000000</v>
      </c>
      <c r="J101" s="8">
        <v>1</v>
      </c>
      <c r="K101" s="8" t="s">
        <v>263</v>
      </c>
    </row>
    <row r="102" spans="1:17" x14ac:dyDescent="0.3">
      <c r="A102" t="s">
        <v>265</v>
      </c>
      <c r="B102" t="s">
        <v>226</v>
      </c>
      <c r="C102" t="s">
        <v>13</v>
      </c>
      <c r="D102" s="1" t="s">
        <v>228</v>
      </c>
      <c r="E102" t="s">
        <v>266</v>
      </c>
      <c r="F102" t="s">
        <v>266</v>
      </c>
      <c r="G102" t="s">
        <v>96</v>
      </c>
      <c r="H102" s="7" t="s">
        <v>262</v>
      </c>
      <c r="I102" s="5">
        <f t="shared" si="3"/>
        <v>15960000</v>
      </c>
      <c r="J102" s="8">
        <v>15.96</v>
      </c>
      <c r="K102" s="8" t="s">
        <v>267</v>
      </c>
    </row>
    <row r="103" spans="1:17" x14ac:dyDescent="0.3">
      <c r="A103" t="s">
        <v>268</v>
      </c>
      <c r="B103" t="s">
        <v>226</v>
      </c>
      <c r="C103" t="s">
        <v>13</v>
      </c>
      <c r="D103" s="1" t="s">
        <v>228</v>
      </c>
      <c r="E103" t="s">
        <v>243</v>
      </c>
      <c r="F103" t="s">
        <v>243</v>
      </c>
      <c r="G103" t="s">
        <v>96</v>
      </c>
      <c r="H103" s="7" t="s">
        <v>244</v>
      </c>
      <c r="I103" s="33">
        <f>1/J103*1000000</f>
        <v>8209876.5432098769</v>
      </c>
      <c r="J103" s="8">
        <f>N103/N104*Q104</f>
        <v>0.12180451127819548</v>
      </c>
      <c r="K103" s="8" t="s">
        <v>269</v>
      </c>
      <c r="M103" s="8" t="s">
        <v>270</v>
      </c>
      <c r="N103" s="8">
        <f>1.62*60/1000</f>
        <v>9.7200000000000009E-2</v>
      </c>
      <c r="O103" s="8" t="s">
        <v>271</v>
      </c>
      <c r="Q103" s="8" t="s">
        <v>272</v>
      </c>
    </row>
    <row r="104" spans="1:17" x14ac:dyDescent="0.3">
      <c r="N104" s="8">
        <v>15.96</v>
      </c>
      <c r="O104" s="8" t="s">
        <v>273</v>
      </c>
      <c r="Q104" s="8">
        <v>20</v>
      </c>
    </row>
  </sheetData>
  <autoFilter ref="A6:J103"/>
  <conditionalFormatting sqref="E4:E5">
    <cfRule type="cellIs" dxfId="1" priority="1" operator="equal">
      <formula>"several processes available"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workbookViewId="0">
      <selection activeCell="J5" sqref="J5"/>
    </sheetView>
  </sheetViews>
  <sheetFormatPr baseColWidth="10" defaultColWidth="8.88671875" defaultRowHeight="15.05" x14ac:dyDescent="0.3"/>
  <cols>
    <col min="1" max="1" width="17.6640625" style="8" bestFit="1" customWidth="1"/>
    <col min="2" max="2" width="19.44140625" style="8" customWidth="1"/>
    <col min="3" max="3" width="20.88671875" style="8" customWidth="1"/>
    <col min="4" max="4" width="19.109375" style="8" customWidth="1"/>
    <col min="5" max="5" width="49.44140625" style="8" customWidth="1"/>
    <col min="6" max="6" width="18.6640625" style="8" customWidth="1"/>
    <col min="7" max="8" width="17.88671875" style="8" customWidth="1"/>
    <col min="9" max="10" width="19.109375" style="8" customWidth="1"/>
    <col min="11" max="11" width="36.33203125" style="8" customWidth="1"/>
    <col min="12" max="13" width="8.88671875" style="8"/>
    <col min="14" max="14" width="35.44140625" style="8" bestFit="1" customWidth="1"/>
    <col min="15" max="16384" width="8.88671875" style="8"/>
  </cols>
  <sheetData>
    <row r="1" spans="1:17" ht="23.9" x14ac:dyDescent="0.4">
      <c r="A1" s="36" t="s">
        <v>276</v>
      </c>
    </row>
    <row r="2" spans="1:17" ht="14.25" x14ac:dyDescent="0.25">
      <c r="D2" s="37"/>
      <c r="H2" s="8" t="s">
        <v>282</v>
      </c>
      <c r="I2" s="37"/>
      <c r="J2" s="37"/>
    </row>
    <row r="3" spans="1:17" s="38" customFormat="1" ht="14.25" x14ac:dyDescent="0.25">
      <c r="A3" s="38" t="s">
        <v>3</v>
      </c>
      <c r="B3" s="38" t="s">
        <v>283</v>
      </c>
      <c r="C3" s="38" t="s">
        <v>284</v>
      </c>
      <c r="D3" s="38" t="s">
        <v>285</v>
      </c>
      <c r="E3" s="38" t="s">
        <v>277</v>
      </c>
      <c r="F3" s="38" t="s">
        <v>7</v>
      </c>
      <c r="G3" s="38" t="s">
        <v>286</v>
      </c>
      <c r="H3" s="38" t="s">
        <v>287</v>
      </c>
      <c r="I3" s="38" t="s">
        <v>288</v>
      </c>
      <c r="J3" s="38" t="s">
        <v>386</v>
      </c>
      <c r="K3" s="38" t="s">
        <v>289</v>
      </c>
    </row>
    <row r="4" spans="1:17" ht="14.25" x14ac:dyDescent="0.25">
      <c r="A4" s="8" t="s">
        <v>191</v>
      </c>
      <c r="B4" s="8" t="s">
        <v>191</v>
      </c>
      <c r="C4" s="8">
        <v>1</v>
      </c>
      <c r="D4" s="8" t="s">
        <v>11</v>
      </c>
      <c r="E4" s="8" t="str">
        <f>_xlfn.CONCAT("*CLCA ",B4)</f>
        <v>*CLCA PRODBIOCBTLG2</v>
      </c>
      <c r="F4" s="8" t="s">
        <v>45</v>
      </c>
      <c r="G4" s="8" t="s">
        <v>290</v>
      </c>
      <c r="I4" s="8" t="str">
        <f>VLOOKUP(D4,[1]units!$F$3:$G$8,2,0)</f>
        <v>kt</v>
      </c>
      <c r="K4" s="8" t="s">
        <v>291</v>
      </c>
      <c r="L4" s="8">
        <v>250</v>
      </c>
      <c r="M4" s="8" t="s">
        <v>292</v>
      </c>
    </row>
    <row r="5" spans="1:17" ht="14.25" x14ac:dyDescent="0.25">
      <c r="A5" s="8" t="s">
        <v>191</v>
      </c>
      <c r="B5" s="8" t="s">
        <v>293</v>
      </c>
      <c r="C5" s="5">
        <f>L4/L5/O5/L4</f>
        <v>3.3333333333333335E-5</v>
      </c>
      <c r="D5" s="8" t="s">
        <v>294</v>
      </c>
      <c r="E5" s="8" t="s">
        <v>295</v>
      </c>
      <c r="F5" s="8" t="s">
        <v>96</v>
      </c>
      <c r="G5" s="8" t="s">
        <v>296</v>
      </c>
      <c r="I5" s="8" t="str">
        <f>VLOOKUP(D5,[1]units!$F$3:$G$8,2,0)</f>
        <v>unit</v>
      </c>
      <c r="J5" s="8" t="s">
        <v>388</v>
      </c>
      <c r="K5" s="8" t="s">
        <v>297</v>
      </c>
      <c r="L5" s="8">
        <v>1000</v>
      </c>
      <c r="M5" s="8" t="s">
        <v>292</v>
      </c>
      <c r="N5" s="8" t="s">
        <v>298</v>
      </c>
      <c r="O5" s="8">
        <v>30</v>
      </c>
      <c r="P5" s="8" t="s">
        <v>299</v>
      </c>
    </row>
    <row r="6" spans="1:17" ht="14.25" x14ac:dyDescent="0.25">
      <c r="A6" s="8" t="s">
        <v>193</v>
      </c>
      <c r="B6" s="8" t="s">
        <v>193</v>
      </c>
      <c r="C6" s="5">
        <v>1</v>
      </c>
      <c r="D6" s="8" t="s">
        <v>11</v>
      </c>
      <c r="E6" s="8" t="str">
        <f>_xlfn.CONCAT("*CLCA ",B6)</f>
        <v>*CLCA PRODBIOCBTLJETG2</v>
      </c>
      <c r="F6" s="8" t="s">
        <v>45</v>
      </c>
      <c r="G6" s="8" t="s">
        <v>290</v>
      </c>
      <c r="I6" s="8" t="str">
        <f>VLOOKUP(D6,[1]units!$F$3:$G$8,2,0)</f>
        <v>kt</v>
      </c>
      <c r="K6" s="8" t="s">
        <v>291</v>
      </c>
      <c r="L6" s="8">
        <v>250</v>
      </c>
      <c r="M6" s="8" t="s">
        <v>292</v>
      </c>
    </row>
    <row r="7" spans="1:17" ht="14.25" x14ac:dyDescent="0.25">
      <c r="A7" s="8" t="s">
        <v>193</v>
      </c>
      <c r="B7" s="8" t="s">
        <v>293</v>
      </c>
      <c r="C7" s="5">
        <f>L6/L7/O7/L6</f>
        <v>3.3333333333333335E-5</v>
      </c>
      <c r="D7" s="8" t="s">
        <v>294</v>
      </c>
      <c r="E7" s="8" t="s">
        <v>295</v>
      </c>
      <c r="F7" s="8" t="s">
        <v>96</v>
      </c>
      <c r="G7" s="8" t="s">
        <v>296</v>
      </c>
      <c r="I7" s="8" t="str">
        <f>VLOOKUP(D7,[1]units!$F$3:$G$8,2,0)</f>
        <v>unit</v>
      </c>
      <c r="J7" s="8" t="s">
        <v>388</v>
      </c>
      <c r="K7" s="8" t="s">
        <v>297</v>
      </c>
      <c r="L7" s="8">
        <v>1000</v>
      </c>
      <c r="M7" s="8" t="s">
        <v>292</v>
      </c>
      <c r="N7" s="8" t="s">
        <v>298</v>
      </c>
      <c r="O7" s="8">
        <v>30</v>
      </c>
      <c r="P7" s="8" t="s">
        <v>299</v>
      </c>
    </row>
    <row r="8" spans="1:17" ht="14.25" x14ac:dyDescent="0.25">
      <c r="A8" s="8" t="s">
        <v>194</v>
      </c>
      <c r="B8" s="8" t="s">
        <v>194</v>
      </c>
      <c r="C8" s="5">
        <v>1</v>
      </c>
      <c r="D8" s="8" t="s">
        <v>11</v>
      </c>
      <c r="E8" s="8" t="str">
        <f>_xlfn.CONCAT("*CLCA ",B8)</f>
        <v>*CLCA PRODBIOCCBTLG2</v>
      </c>
      <c r="F8" s="8" t="s">
        <v>45</v>
      </c>
      <c r="G8" s="8" t="s">
        <v>290</v>
      </c>
      <c r="I8" s="8" t="str">
        <f>VLOOKUP(D8,[1]units!$F$3:$G$8,2,0)</f>
        <v>kt</v>
      </c>
      <c r="K8" s="8" t="s">
        <v>291</v>
      </c>
      <c r="L8" s="8">
        <v>250</v>
      </c>
      <c r="M8" s="8" t="s">
        <v>292</v>
      </c>
    </row>
    <row r="9" spans="1:17" ht="14.25" x14ac:dyDescent="0.25">
      <c r="A9" s="8" t="s">
        <v>194</v>
      </c>
      <c r="B9" s="8" t="s">
        <v>293</v>
      </c>
      <c r="C9" s="5">
        <f>L8/L9/O9/L8</f>
        <v>3.3333333333333335E-5</v>
      </c>
      <c r="D9" s="8" t="s">
        <v>294</v>
      </c>
      <c r="E9" s="8" t="s">
        <v>295</v>
      </c>
      <c r="F9" s="8" t="s">
        <v>96</v>
      </c>
      <c r="G9" s="8" t="s">
        <v>296</v>
      </c>
      <c r="I9" s="8" t="str">
        <f>VLOOKUP(D9,[1]units!$F$3:$G$8,2,0)</f>
        <v>unit</v>
      </c>
      <c r="J9" s="8" t="s">
        <v>388</v>
      </c>
      <c r="K9" s="8" t="s">
        <v>297</v>
      </c>
      <c r="L9" s="8">
        <v>1000</v>
      </c>
      <c r="M9" s="8" t="s">
        <v>292</v>
      </c>
      <c r="N9" s="8" t="s">
        <v>298</v>
      </c>
      <c r="O9" s="8">
        <v>30</v>
      </c>
      <c r="P9" s="8" t="s">
        <v>299</v>
      </c>
    </row>
    <row r="10" spans="1:17" ht="14.25" x14ac:dyDescent="0.25">
      <c r="A10" s="8" t="s">
        <v>201</v>
      </c>
      <c r="B10" s="8" t="s">
        <v>201</v>
      </c>
      <c r="C10" s="5">
        <v>1</v>
      </c>
      <c r="D10" s="8" t="s">
        <v>11</v>
      </c>
      <c r="E10" s="8" t="str">
        <f>_xlfn.CONCAT("*CLCA ",B10)</f>
        <v>*CLCA PRODBIOCHVO</v>
      </c>
      <c r="F10" s="8" t="s">
        <v>45</v>
      </c>
      <c r="G10" s="8" t="s">
        <v>290</v>
      </c>
      <c r="I10" s="8" t="str">
        <f>VLOOKUP(D10,[1]units!$F$3:$G$8,2,0)</f>
        <v>kt</v>
      </c>
      <c r="J10" s="8" t="s">
        <v>389</v>
      </c>
      <c r="K10" s="8" t="s">
        <v>291</v>
      </c>
      <c r="L10" s="8">
        <v>500</v>
      </c>
      <c r="M10" s="8" t="s">
        <v>292</v>
      </c>
    </row>
    <row r="11" spans="1:17" ht="14.25" x14ac:dyDescent="0.25">
      <c r="A11" s="8" t="s">
        <v>201</v>
      </c>
      <c r="B11" s="10" t="s">
        <v>274</v>
      </c>
      <c r="C11" s="5">
        <v>245679.01234567902</v>
      </c>
      <c r="D11" s="8" t="s">
        <v>213</v>
      </c>
      <c r="E11" s="8" t="s">
        <v>300</v>
      </c>
      <c r="F11" s="8" t="s">
        <v>17</v>
      </c>
      <c r="G11" s="8" t="s">
        <v>296</v>
      </c>
      <c r="I11" s="8" t="str">
        <f>VLOOKUP(D11,[1]units!$F$3:$G$8,2,0)</f>
        <v>megajoule</v>
      </c>
      <c r="K11" s="8" t="s">
        <v>301</v>
      </c>
      <c r="L11" s="8">
        <v>41.152263374485599</v>
      </c>
    </row>
    <row r="12" spans="1:17" ht="14.25" x14ac:dyDescent="0.25">
      <c r="A12" s="8" t="s">
        <v>201</v>
      </c>
      <c r="B12" s="8" t="s">
        <v>293</v>
      </c>
      <c r="C12" s="39">
        <f>L10/L12/O12/L10</f>
        <v>3.3333333333333335E-5</v>
      </c>
      <c r="D12" s="8" t="s">
        <v>294</v>
      </c>
      <c r="E12" s="8" t="s">
        <v>295</v>
      </c>
      <c r="F12" s="8" t="s">
        <v>96</v>
      </c>
      <c r="G12" s="8" t="s">
        <v>296</v>
      </c>
      <c r="I12" s="8" t="str">
        <f>VLOOKUP(D12,[1]units!$F$3:$G$8,2,0)</f>
        <v>unit</v>
      </c>
      <c r="J12" s="8" t="s">
        <v>388</v>
      </c>
      <c r="K12" s="8" t="s">
        <v>297</v>
      </c>
      <c r="L12" s="8">
        <v>1000</v>
      </c>
      <c r="M12" s="8" t="s">
        <v>292</v>
      </c>
      <c r="N12" s="8" t="s">
        <v>298</v>
      </c>
      <c r="O12" s="8">
        <v>30</v>
      </c>
      <c r="P12" s="8" t="s">
        <v>299</v>
      </c>
    </row>
    <row r="13" spans="1:17" ht="14.25" x14ac:dyDescent="0.25">
      <c r="A13" s="8" t="s">
        <v>202</v>
      </c>
      <c r="B13" s="8" t="s">
        <v>202</v>
      </c>
      <c r="C13" s="5">
        <v>1</v>
      </c>
      <c r="D13" s="8" t="s">
        <v>11</v>
      </c>
      <c r="E13" s="8" t="str">
        <f>_xlfn.CONCAT("*CLCA ",B13)</f>
        <v>*CLCA PRODBIOCJETG1</v>
      </c>
      <c r="F13" s="8" t="s">
        <v>45</v>
      </c>
      <c r="G13" s="8" t="s">
        <v>290</v>
      </c>
      <c r="I13" s="8" t="str">
        <f>VLOOKUP(D13,[1]units!$F$3:$G$8,2,0)</f>
        <v>kt</v>
      </c>
      <c r="K13" s="8" t="s">
        <v>291</v>
      </c>
      <c r="L13" s="8">
        <v>100</v>
      </c>
      <c r="M13" s="8" t="s">
        <v>292</v>
      </c>
    </row>
    <row r="14" spans="1:17" ht="14.25" x14ac:dyDescent="0.25">
      <c r="A14" s="8" t="s">
        <v>202</v>
      </c>
      <c r="B14" s="8" t="s">
        <v>302</v>
      </c>
      <c r="C14" s="5">
        <f>L13/L14/O14/L13</f>
        <v>5.5555555555555556E-4</v>
      </c>
      <c r="D14" s="8" t="s">
        <v>294</v>
      </c>
      <c r="E14" s="8" t="s">
        <v>303</v>
      </c>
      <c r="F14" s="8" t="s">
        <v>187</v>
      </c>
      <c r="G14" s="8" t="s">
        <v>296</v>
      </c>
      <c r="I14" s="8" t="str">
        <f>VLOOKUP(D14,[1]units!$F$3:$G$8,2,0)</f>
        <v>unit</v>
      </c>
      <c r="J14" s="8" t="s">
        <v>388</v>
      </c>
      <c r="K14" s="8" t="s">
        <v>304</v>
      </c>
      <c r="L14" s="8">
        <v>90</v>
      </c>
      <c r="M14" s="8" t="s">
        <v>292</v>
      </c>
      <c r="N14" s="8" t="s">
        <v>305</v>
      </c>
      <c r="O14" s="8">
        <v>20</v>
      </c>
      <c r="P14" s="8" t="s">
        <v>299</v>
      </c>
      <c r="Q14" s="40"/>
    </row>
    <row r="15" spans="1:17" ht="14.25" x14ac:dyDescent="0.25">
      <c r="A15" s="8" t="s">
        <v>204</v>
      </c>
      <c r="B15" s="8" t="s">
        <v>204</v>
      </c>
      <c r="C15" s="5">
        <v>1</v>
      </c>
      <c r="D15" s="8" t="s">
        <v>11</v>
      </c>
      <c r="E15" s="8" t="str">
        <f>_xlfn.CONCAT("*CLCA ",B15)</f>
        <v>*CLCA PRODBIOCJETG2</v>
      </c>
      <c r="F15" s="8" t="s">
        <v>45</v>
      </c>
      <c r="G15" s="8" t="s">
        <v>290</v>
      </c>
      <c r="I15" s="8" t="str">
        <f>VLOOKUP(D15,[1]units!$F$3:$G$8,2,0)</f>
        <v>kt</v>
      </c>
      <c r="K15" s="8" t="s">
        <v>291</v>
      </c>
      <c r="L15" s="8">
        <v>100</v>
      </c>
      <c r="M15" s="8" t="s">
        <v>292</v>
      </c>
    </row>
    <row r="16" spans="1:17" ht="14.25" x14ac:dyDescent="0.25">
      <c r="A16" s="8" t="s">
        <v>204</v>
      </c>
      <c r="B16" s="8" t="s">
        <v>302</v>
      </c>
      <c r="C16" s="5">
        <f>L15/L16/O16/L15</f>
        <v>5.5555555555555556E-4</v>
      </c>
      <c r="D16" s="8" t="s">
        <v>294</v>
      </c>
      <c r="E16" s="8" t="s">
        <v>303</v>
      </c>
      <c r="F16" s="8" t="s">
        <v>187</v>
      </c>
      <c r="G16" s="8" t="s">
        <v>296</v>
      </c>
      <c r="I16" s="8" t="str">
        <f>VLOOKUP(D16,[1]units!$F$3:$G$8,2,0)</f>
        <v>unit</v>
      </c>
      <c r="J16" s="8" t="s">
        <v>388</v>
      </c>
      <c r="K16" s="8" t="s">
        <v>304</v>
      </c>
      <c r="L16" s="8">
        <v>90</v>
      </c>
      <c r="M16" s="8" t="s">
        <v>292</v>
      </c>
      <c r="N16" s="8" t="s">
        <v>305</v>
      </c>
      <c r="O16" s="8">
        <v>20</v>
      </c>
      <c r="P16" s="8" t="s">
        <v>299</v>
      </c>
    </row>
    <row r="17" spans="1:16" ht="14.25" x14ac:dyDescent="0.25">
      <c r="A17" s="8" t="s">
        <v>205</v>
      </c>
      <c r="B17" s="8" t="s">
        <v>205</v>
      </c>
      <c r="C17" s="5">
        <v>1</v>
      </c>
      <c r="D17" s="8" t="s">
        <v>11</v>
      </c>
      <c r="E17" s="8" t="str">
        <f>_xlfn.CONCAT("*CLCA ",B17)</f>
        <v>*CLCA PRODBIOCJETHVO</v>
      </c>
      <c r="F17" s="8" t="s">
        <v>45</v>
      </c>
      <c r="G17" s="8" t="s">
        <v>290</v>
      </c>
      <c r="I17" s="8" t="str">
        <f>VLOOKUP(D17,[1]units!$F$3:$G$8,2,0)</f>
        <v>kt</v>
      </c>
      <c r="K17" s="8" t="s">
        <v>291</v>
      </c>
      <c r="L17" s="8">
        <v>300</v>
      </c>
      <c r="M17" s="8" t="s">
        <v>292</v>
      </c>
    </row>
    <row r="18" spans="1:16" ht="14.25" x14ac:dyDescent="0.25">
      <c r="A18" s="8" t="s">
        <v>205</v>
      </c>
      <c r="B18" s="10" t="s">
        <v>274</v>
      </c>
      <c r="C18" s="5">
        <v>245679.01234567902</v>
      </c>
      <c r="D18" s="8" t="s">
        <v>213</v>
      </c>
      <c r="E18" s="8" t="s">
        <v>300</v>
      </c>
      <c r="F18" s="8" t="s">
        <v>17</v>
      </c>
      <c r="G18" s="8" t="s">
        <v>296</v>
      </c>
      <c r="I18" s="8" t="str">
        <f>VLOOKUP(D18,[1]units!$F$3:$G$8,2,0)</f>
        <v>megajoule</v>
      </c>
      <c r="J18" s="8" t="s">
        <v>389</v>
      </c>
      <c r="K18" s="8" t="s">
        <v>301</v>
      </c>
      <c r="L18" s="8">
        <v>41.152263374485599</v>
      </c>
    </row>
    <row r="19" spans="1:16" ht="14.25" x14ac:dyDescent="0.25">
      <c r="A19" s="8" t="s">
        <v>205</v>
      </c>
      <c r="B19" s="8" t="s">
        <v>293</v>
      </c>
      <c r="C19" s="5">
        <f>L17/L19/O19/L17</f>
        <v>3.3333333333333335E-5</v>
      </c>
      <c r="D19" s="8" t="s">
        <v>294</v>
      </c>
      <c r="E19" s="8" t="s">
        <v>295</v>
      </c>
      <c r="F19" s="8" t="s">
        <v>96</v>
      </c>
      <c r="G19" s="8" t="s">
        <v>296</v>
      </c>
      <c r="I19" s="8" t="str">
        <f>VLOOKUP(D19,[1]units!$F$3:$G$8,2,0)</f>
        <v>unit</v>
      </c>
      <c r="J19" s="8" t="s">
        <v>388</v>
      </c>
      <c r="K19" s="8" t="s">
        <v>297</v>
      </c>
      <c r="L19" s="8">
        <v>1000</v>
      </c>
      <c r="M19" s="8" t="s">
        <v>292</v>
      </c>
      <c r="N19" s="8" t="s">
        <v>298</v>
      </c>
      <c r="O19" s="8">
        <v>30</v>
      </c>
      <c r="P19" s="8" t="s">
        <v>299</v>
      </c>
    </row>
    <row r="20" spans="1:16" ht="14.25" x14ac:dyDescent="0.25">
      <c r="A20" s="8" t="s">
        <v>218</v>
      </c>
      <c r="B20" s="8" t="s">
        <v>218</v>
      </c>
      <c r="C20" s="5">
        <v>1</v>
      </c>
      <c r="D20" s="8" t="s">
        <v>11</v>
      </c>
      <c r="E20" s="8" t="str">
        <f>_xlfn.CONCAT("*CLCA ",B20)</f>
        <v>*CLCA PRODOILG2</v>
      </c>
      <c r="F20" s="8" t="s">
        <v>45</v>
      </c>
      <c r="G20" s="8" t="s">
        <v>290</v>
      </c>
      <c r="I20" s="8" t="str">
        <f>VLOOKUP(D20,[1]units!$F$3:$G$8,2,0)</f>
        <v>kt</v>
      </c>
      <c r="K20" s="8" t="s">
        <v>291</v>
      </c>
      <c r="L20" s="8">
        <v>5</v>
      </c>
      <c r="M20" s="8" t="s">
        <v>292</v>
      </c>
    </row>
    <row r="21" spans="1:16" ht="14.25" x14ac:dyDescent="0.25">
      <c r="A21" s="8" t="s">
        <v>218</v>
      </c>
      <c r="B21" s="8" t="s">
        <v>302</v>
      </c>
      <c r="C21" s="5">
        <f>L20/L21/O21/L20</f>
        <v>5.5555555555555545E-4</v>
      </c>
      <c r="D21" s="8" t="s">
        <v>294</v>
      </c>
      <c r="E21" s="8" t="s">
        <v>303</v>
      </c>
      <c r="F21" s="8" t="s">
        <v>187</v>
      </c>
      <c r="G21" s="8" t="s">
        <v>296</v>
      </c>
      <c r="I21" s="8" t="str">
        <f>VLOOKUP(D21,[1]units!$F$3:$G$8,2,0)</f>
        <v>unit</v>
      </c>
      <c r="J21" s="8" t="s">
        <v>388</v>
      </c>
      <c r="K21" s="8" t="s">
        <v>304</v>
      </c>
      <c r="L21" s="8">
        <v>90</v>
      </c>
      <c r="M21" s="8" t="s">
        <v>292</v>
      </c>
      <c r="N21" s="8" t="s">
        <v>305</v>
      </c>
      <c r="O21" s="8">
        <v>20</v>
      </c>
      <c r="P21" s="8" t="s">
        <v>299</v>
      </c>
    </row>
    <row r="22" spans="1:16" ht="14.25" x14ac:dyDescent="0.25">
      <c r="A22" s="8" t="s">
        <v>220</v>
      </c>
      <c r="B22" s="8" t="s">
        <v>220</v>
      </c>
      <c r="C22" s="5">
        <v>1</v>
      </c>
      <c r="D22" s="8" t="s">
        <v>11</v>
      </c>
      <c r="E22" s="8" t="str">
        <f>_xlfn.CONCAT("*CLCA ",B22)</f>
        <v>*CLCA PRODOILG3</v>
      </c>
      <c r="F22" s="8" t="s">
        <v>45</v>
      </c>
      <c r="G22" s="8" t="s">
        <v>290</v>
      </c>
      <c r="I22" s="8" t="str">
        <f>VLOOKUP(D22,[1]units!$F$3:$G$8,2,0)</f>
        <v>kt</v>
      </c>
      <c r="K22" s="8" t="s">
        <v>291</v>
      </c>
      <c r="L22" s="8">
        <v>50</v>
      </c>
      <c r="M22" s="8" t="s">
        <v>292</v>
      </c>
    </row>
    <row r="23" spans="1:16" ht="14.25" x14ac:dyDescent="0.25">
      <c r="A23" s="8" t="s">
        <v>220</v>
      </c>
      <c r="B23" s="8" t="s">
        <v>302</v>
      </c>
      <c r="C23" s="5">
        <f>L22/L23/O23/L22</f>
        <v>5.5555555555555556E-4</v>
      </c>
      <c r="D23" s="8" t="s">
        <v>294</v>
      </c>
      <c r="E23" s="8" t="s">
        <v>303</v>
      </c>
      <c r="F23" s="8" t="s">
        <v>187</v>
      </c>
      <c r="G23" s="8" t="s">
        <v>296</v>
      </c>
      <c r="I23" s="8" t="str">
        <f>VLOOKUP(D23,[1]units!$F$3:$G$8,2,0)</f>
        <v>unit</v>
      </c>
      <c r="J23" s="8" t="s">
        <v>388</v>
      </c>
      <c r="K23" s="8" t="s">
        <v>304</v>
      </c>
      <c r="L23" s="8">
        <v>90</v>
      </c>
      <c r="M23" s="8" t="s">
        <v>292</v>
      </c>
      <c r="N23" s="8" t="s">
        <v>305</v>
      </c>
      <c r="O23" s="8">
        <v>20</v>
      </c>
      <c r="P23" s="8" t="s">
        <v>299</v>
      </c>
    </row>
    <row r="24" spans="1:16" ht="14.25" x14ac:dyDescent="0.25">
      <c r="A24" s="8" t="s">
        <v>141</v>
      </c>
      <c r="B24" s="8" t="s">
        <v>141</v>
      </c>
      <c r="C24" s="8">
        <v>1</v>
      </c>
      <c r="D24" s="8" t="s">
        <v>11</v>
      </c>
      <c r="E24" s="8" t="str">
        <f>_xlfn.CONCAT("*CLCA ",B24)</f>
        <v>*CLCA IMPFORBIOCENZ</v>
      </c>
      <c r="F24" s="8" t="s">
        <v>45</v>
      </c>
      <c r="G24" s="8" t="s">
        <v>290</v>
      </c>
      <c r="I24" s="8" t="str">
        <f>VLOOKUP(D24,[1]units!$F$3:$G$8,2,0)</f>
        <v>kt</v>
      </c>
      <c r="J24" s="8" t="s">
        <v>397</v>
      </c>
    </row>
    <row r="25" spans="1:16" ht="14.25" x14ac:dyDescent="0.25">
      <c r="A25" s="8" t="s">
        <v>141</v>
      </c>
      <c r="B25" s="8" t="s">
        <v>306</v>
      </c>
      <c r="C25" s="8">
        <v>4166666.666666667</v>
      </c>
      <c r="D25" s="8" t="s">
        <v>18</v>
      </c>
      <c r="E25" s="8" t="s">
        <v>307</v>
      </c>
      <c r="F25" s="8" t="s">
        <v>37</v>
      </c>
      <c r="G25" s="8" t="s">
        <v>296</v>
      </c>
      <c r="I25" s="8" t="str">
        <f>VLOOKUP(D25,[1]units!$F$3:$G$8,2,0)</f>
        <v>kilogram</v>
      </c>
      <c r="J25" s="8" t="s">
        <v>398</v>
      </c>
    </row>
    <row r="26" spans="1:16" ht="14.25" x14ac:dyDescent="0.25">
      <c r="A26" s="8" t="s">
        <v>141</v>
      </c>
      <c r="B26" s="8" t="s">
        <v>308</v>
      </c>
      <c r="C26" s="8">
        <v>140000</v>
      </c>
      <c r="D26" s="8" t="s">
        <v>18</v>
      </c>
      <c r="E26" s="8" t="s">
        <v>309</v>
      </c>
      <c r="F26" s="8" t="s">
        <v>96</v>
      </c>
      <c r="G26" s="8" t="s">
        <v>296</v>
      </c>
      <c r="I26" s="8" t="str">
        <f>VLOOKUP(D26,[1]units!$F$3:$G$8,2,0)</f>
        <v>kilogram</v>
      </c>
      <c r="J26" s="8" t="s">
        <v>399</v>
      </c>
    </row>
    <row r="27" spans="1:16" ht="14.25" x14ac:dyDescent="0.25">
      <c r="A27" s="8" t="s">
        <v>141</v>
      </c>
      <c r="B27" s="8" t="s">
        <v>310</v>
      </c>
      <c r="C27" s="8">
        <v>6000</v>
      </c>
      <c r="D27" s="8" t="s">
        <v>18</v>
      </c>
      <c r="E27" s="8" t="s">
        <v>311</v>
      </c>
      <c r="F27" s="8" t="s">
        <v>37</v>
      </c>
      <c r="G27" s="8" t="s">
        <v>296</v>
      </c>
      <c r="I27" s="8" t="str">
        <f>VLOOKUP(D27,[1]units!$F$3:$G$8,2,0)</f>
        <v>kilogram</v>
      </c>
      <c r="J27" s="8" t="s">
        <v>400</v>
      </c>
    </row>
    <row r="28" spans="1:16" ht="14.25" x14ac:dyDescent="0.25">
      <c r="A28" s="8" t="s">
        <v>141</v>
      </c>
      <c r="B28" s="8" t="s">
        <v>312</v>
      </c>
      <c r="C28" s="8">
        <v>40333.333333333336</v>
      </c>
      <c r="D28" s="8" t="s">
        <v>18</v>
      </c>
      <c r="E28" s="8" t="s">
        <v>313</v>
      </c>
      <c r="F28" s="8" t="s">
        <v>37</v>
      </c>
      <c r="G28" s="8" t="s">
        <v>296</v>
      </c>
      <c r="I28" s="8" t="str">
        <f>VLOOKUP(D28,[1]units!$F$3:$G$8,2,0)</f>
        <v>kilogram</v>
      </c>
      <c r="J28" s="8" t="s">
        <v>401</v>
      </c>
    </row>
    <row r="29" spans="1:16" ht="14.25" x14ac:dyDescent="0.25">
      <c r="A29" s="8" t="s">
        <v>141</v>
      </c>
      <c r="B29" s="8" t="s">
        <v>314</v>
      </c>
      <c r="C29" s="8">
        <v>10333.333333333334</v>
      </c>
      <c r="D29" s="8" t="s">
        <v>18</v>
      </c>
      <c r="E29" s="8" t="s">
        <v>315</v>
      </c>
      <c r="F29" s="8" t="s">
        <v>37</v>
      </c>
      <c r="G29" s="8" t="s">
        <v>296</v>
      </c>
      <c r="I29" s="8" t="str">
        <f>VLOOKUP(D29,[1]units!$F$3:$G$8,2,0)</f>
        <v>kilogram</v>
      </c>
      <c r="J29" s="8" t="s">
        <v>402</v>
      </c>
    </row>
    <row r="30" spans="1:16" ht="14.25" x14ac:dyDescent="0.25">
      <c r="A30" s="8" t="s">
        <v>141</v>
      </c>
      <c r="B30" s="8" t="s">
        <v>316</v>
      </c>
      <c r="C30" s="8">
        <v>8000</v>
      </c>
      <c r="D30" s="8" t="s">
        <v>18</v>
      </c>
      <c r="E30" s="8" t="s">
        <v>317</v>
      </c>
      <c r="F30" s="8" t="s">
        <v>37</v>
      </c>
      <c r="G30" s="8" t="s">
        <v>296</v>
      </c>
      <c r="I30" s="8" t="str">
        <f>VLOOKUP(D30,[1]units!$F$3:$G$8,2,0)</f>
        <v>kilogram</v>
      </c>
      <c r="J30" s="8" t="s">
        <v>403</v>
      </c>
    </row>
    <row r="31" spans="1:16" ht="14.25" x14ac:dyDescent="0.25">
      <c r="A31" s="8" t="s">
        <v>141</v>
      </c>
      <c r="B31" s="8" t="s">
        <v>318</v>
      </c>
      <c r="C31" s="8">
        <v>18416.666666666668</v>
      </c>
      <c r="D31" s="8" t="s">
        <v>18</v>
      </c>
      <c r="E31" s="8" t="s">
        <v>319</v>
      </c>
      <c r="F31" s="8" t="s">
        <v>37</v>
      </c>
      <c r="G31" s="8" t="s">
        <v>296</v>
      </c>
      <c r="I31" s="8" t="str">
        <f>VLOOKUP(D31,[1]units!$F$3:$G$8,2,0)</f>
        <v>kilogram</v>
      </c>
      <c r="J31" s="8" t="s">
        <v>404</v>
      </c>
    </row>
    <row r="32" spans="1:16" ht="14.25" x14ac:dyDescent="0.25">
      <c r="A32" s="8" t="s">
        <v>141</v>
      </c>
      <c r="B32" s="8" t="s">
        <v>320</v>
      </c>
      <c r="C32" s="8">
        <v>4000</v>
      </c>
      <c r="D32" s="8" t="s">
        <v>18</v>
      </c>
      <c r="E32" s="8" t="s">
        <v>321</v>
      </c>
      <c r="F32" s="8" t="s">
        <v>37</v>
      </c>
      <c r="G32" s="8" t="s">
        <v>296</v>
      </c>
      <c r="I32" s="8" t="str">
        <f>VLOOKUP(D32,[1]units!$F$3:$G$8,2,0)</f>
        <v>kilogram</v>
      </c>
      <c r="J32" s="8" t="s">
        <v>405</v>
      </c>
    </row>
    <row r="33" spans="1:10" ht="14.25" x14ac:dyDescent="0.25">
      <c r="A33" s="8" t="s">
        <v>141</v>
      </c>
      <c r="B33" s="8" t="s">
        <v>322</v>
      </c>
      <c r="C33" s="8">
        <v>12000</v>
      </c>
      <c r="D33" s="8" t="s">
        <v>18</v>
      </c>
      <c r="E33" s="8" t="s">
        <v>323</v>
      </c>
      <c r="F33" s="8" t="s">
        <v>96</v>
      </c>
      <c r="G33" s="8" t="s">
        <v>296</v>
      </c>
      <c r="I33" s="8" t="str">
        <f>VLOOKUP(D33,[1]units!$F$3:$G$8,2,0)</f>
        <v>kilogram</v>
      </c>
      <c r="J33" s="8" t="s">
        <v>406</v>
      </c>
    </row>
    <row r="34" spans="1:10" ht="14.25" x14ac:dyDescent="0.25">
      <c r="A34" s="8" t="s">
        <v>141</v>
      </c>
      <c r="B34" s="8" t="s">
        <v>324</v>
      </c>
      <c r="C34" s="8">
        <v>9166443.2592582963</v>
      </c>
      <c r="D34" s="8" t="s">
        <v>46</v>
      </c>
      <c r="E34" s="8" t="s">
        <v>325</v>
      </c>
      <c r="F34" s="8" t="s">
        <v>45</v>
      </c>
      <c r="G34" s="8" t="s">
        <v>296</v>
      </c>
      <c r="I34" s="8" t="str">
        <f>VLOOKUP(D34,[1]units!$F$3:$G$8,2,0)</f>
        <v>kilowatt hour</v>
      </c>
      <c r="J34" s="8" t="s">
        <v>407</v>
      </c>
    </row>
    <row r="35" spans="1:10" ht="14.25" x14ac:dyDescent="0.25">
      <c r="A35" s="8" t="s">
        <v>141</v>
      </c>
      <c r="B35" s="8" t="s">
        <v>150</v>
      </c>
      <c r="C35" s="8">
        <v>675195.98059804493</v>
      </c>
      <c r="D35" s="8" t="s">
        <v>18</v>
      </c>
      <c r="E35" s="8" t="s">
        <v>149</v>
      </c>
      <c r="F35" s="8" t="s">
        <v>96</v>
      </c>
      <c r="G35" s="8" t="s">
        <v>296</v>
      </c>
      <c r="I35" s="8" t="str">
        <f>VLOOKUP(D35,[1]units!$F$3:$G$8,2,0)</f>
        <v>kilogram</v>
      </c>
      <c r="J35" s="8" t="s">
        <v>408</v>
      </c>
    </row>
    <row r="36" spans="1:10" ht="14.25" x14ac:dyDescent="0.25">
      <c r="A36" s="8" t="s">
        <v>141</v>
      </c>
      <c r="B36" s="8" t="s">
        <v>326</v>
      </c>
      <c r="C36" s="8">
        <v>12765</v>
      </c>
      <c r="D36" s="8" t="s">
        <v>18</v>
      </c>
      <c r="E36" s="8" t="s">
        <v>327</v>
      </c>
      <c r="F36" s="8" t="s">
        <v>96</v>
      </c>
      <c r="G36" s="8" t="s">
        <v>296</v>
      </c>
      <c r="I36" s="8" t="str">
        <f>VLOOKUP(D36,[1]units!$F$3:$G$8,2,0)</f>
        <v>kilogram</v>
      </c>
      <c r="J36" s="8" t="s">
        <v>409</v>
      </c>
    </row>
    <row r="37" spans="1:10" ht="14.25" x14ac:dyDescent="0.25">
      <c r="A37" s="8" t="s">
        <v>141</v>
      </c>
      <c r="B37" s="8" t="s">
        <v>328</v>
      </c>
      <c r="C37" s="8">
        <v>4994.9999999999991</v>
      </c>
      <c r="D37" s="8" t="s">
        <v>18</v>
      </c>
      <c r="E37" s="8" t="s">
        <v>327</v>
      </c>
      <c r="F37" s="8" t="s">
        <v>96</v>
      </c>
      <c r="G37" s="8" t="s">
        <v>296</v>
      </c>
      <c r="I37" s="8" t="str">
        <f>VLOOKUP(D37,[1]units!$F$3:$G$8,2,0)</f>
        <v>kilogram</v>
      </c>
      <c r="J37" s="8" t="s">
        <v>410</v>
      </c>
    </row>
    <row r="38" spans="1:10" ht="14.25" x14ac:dyDescent="0.25">
      <c r="A38" s="8" t="s">
        <v>141</v>
      </c>
      <c r="B38" s="8" t="s">
        <v>329</v>
      </c>
      <c r="C38" s="8">
        <v>3689012.3708333331</v>
      </c>
      <c r="D38" s="8" t="s">
        <v>18</v>
      </c>
      <c r="E38" s="8" t="s">
        <v>329</v>
      </c>
      <c r="G38" s="8" t="s">
        <v>330</v>
      </c>
      <c r="H38" s="8" t="s">
        <v>331</v>
      </c>
      <c r="I38" s="8" t="str">
        <f>VLOOKUP(D38,[1]units!$F$3:$G$8,2,0)</f>
        <v>kilogram</v>
      </c>
      <c r="J38" s="8" t="s">
        <v>411</v>
      </c>
    </row>
    <row r="39" spans="1:10" ht="14.25" x14ac:dyDescent="0.25">
      <c r="A39" s="8" t="s">
        <v>139</v>
      </c>
      <c r="B39" s="8" t="s">
        <v>139</v>
      </c>
      <c r="C39" s="8">
        <v>1</v>
      </c>
      <c r="D39" s="8" t="s">
        <v>11</v>
      </c>
      <c r="E39" s="8" t="s">
        <v>332</v>
      </c>
      <c r="F39" s="8" t="s">
        <v>45</v>
      </c>
      <c r="G39" s="8" t="s">
        <v>290</v>
      </c>
      <c r="I39" s="8" t="str">
        <f>VLOOKUP(D39,[1]units!$F$3:$G$8,2,0)</f>
        <v>kt</v>
      </c>
      <c r="J39" t="s">
        <v>390</v>
      </c>
    </row>
    <row r="40" spans="1:10" x14ac:dyDescent="0.25">
      <c r="A40" s="8" t="s">
        <v>139</v>
      </c>
      <c r="B40" s="8" t="s">
        <v>333</v>
      </c>
      <c r="C40" s="8">
        <v>356597.60087241005</v>
      </c>
      <c r="D40" s="8" t="s">
        <v>18</v>
      </c>
      <c r="E40" s="8" t="s">
        <v>334</v>
      </c>
      <c r="F40" s="8" t="s">
        <v>37</v>
      </c>
      <c r="G40" s="8" t="s">
        <v>296</v>
      </c>
      <c r="I40" s="8" t="str">
        <f>VLOOKUP(D40,[1]units!$F$3:$G$8,2,0)</f>
        <v>kilogram</v>
      </c>
      <c r="J40" t="s">
        <v>390</v>
      </c>
    </row>
    <row r="41" spans="1:10" x14ac:dyDescent="0.25">
      <c r="A41" s="8" t="s">
        <v>139</v>
      </c>
      <c r="B41" s="8" t="s">
        <v>335</v>
      </c>
      <c r="C41" s="8">
        <v>687022.9007633588</v>
      </c>
      <c r="D41" s="8" t="s">
        <v>18</v>
      </c>
      <c r="E41" s="8" t="s">
        <v>336</v>
      </c>
      <c r="F41" s="8" t="s">
        <v>37</v>
      </c>
      <c r="G41" s="8" t="s">
        <v>296</v>
      </c>
      <c r="I41" s="8" t="str">
        <f>VLOOKUP(D41,[1]units!$F$3:$G$8,2,0)</f>
        <v>kilogram</v>
      </c>
      <c r="J41" t="s">
        <v>390</v>
      </c>
    </row>
    <row r="42" spans="1:10" x14ac:dyDescent="0.25">
      <c r="A42" s="8" t="s">
        <v>139</v>
      </c>
      <c r="B42" s="8" t="s">
        <v>337</v>
      </c>
      <c r="C42" s="8">
        <v>1866412.2137404575</v>
      </c>
      <c r="D42" s="8" t="s">
        <v>18</v>
      </c>
      <c r="E42" s="8" t="s">
        <v>338</v>
      </c>
      <c r="F42" s="8" t="s">
        <v>37</v>
      </c>
      <c r="G42" s="8" t="s">
        <v>296</v>
      </c>
      <c r="I42" s="8" t="str">
        <f>VLOOKUP(D42,[1]units!$F$3:$G$8,2,0)</f>
        <v>kilogram</v>
      </c>
      <c r="J42" t="s">
        <v>390</v>
      </c>
    </row>
    <row r="43" spans="1:10" x14ac:dyDescent="0.25">
      <c r="A43" s="8" t="s">
        <v>139</v>
      </c>
      <c r="B43" s="8" t="s">
        <v>339</v>
      </c>
      <c r="C43" s="8">
        <v>2682660.8505997816</v>
      </c>
      <c r="D43" s="8" t="s">
        <v>18</v>
      </c>
      <c r="E43" s="8" t="s">
        <v>340</v>
      </c>
      <c r="F43" s="8" t="s">
        <v>37</v>
      </c>
      <c r="G43" s="8" t="s">
        <v>296</v>
      </c>
      <c r="I43" s="8" t="str">
        <f>VLOOKUP(D43,[1]units!$F$3:$G$8,2,0)</f>
        <v>kilogram</v>
      </c>
      <c r="J43" t="s">
        <v>390</v>
      </c>
    </row>
    <row r="44" spans="1:10" x14ac:dyDescent="0.25">
      <c r="A44" s="8" t="s">
        <v>140</v>
      </c>
      <c r="B44" s="8" t="s">
        <v>140</v>
      </c>
      <c r="C44" s="8">
        <v>1</v>
      </c>
      <c r="D44" s="8" t="s">
        <v>11</v>
      </c>
      <c r="E44" s="8" t="s">
        <v>341</v>
      </c>
      <c r="F44" s="8" t="s">
        <v>45</v>
      </c>
      <c r="G44" s="8" t="s">
        <v>290</v>
      </c>
      <c r="I44" s="8" t="str">
        <f>VLOOKUP(D44,[1]units!$F$3:$G$8,2,0)</f>
        <v>kt</v>
      </c>
      <c r="J44" t="s">
        <v>390</v>
      </c>
    </row>
    <row r="45" spans="1:10" x14ac:dyDescent="0.25">
      <c r="A45" s="8" t="s">
        <v>140</v>
      </c>
      <c r="B45" s="8" t="s">
        <v>342</v>
      </c>
      <c r="C45" s="8">
        <v>918000</v>
      </c>
      <c r="D45" s="8" t="s">
        <v>18</v>
      </c>
      <c r="E45" s="8" t="s">
        <v>343</v>
      </c>
      <c r="F45" s="8" t="s">
        <v>37</v>
      </c>
      <c r="G45" s="8" t="s">
        <v>296</v>
      </c>
      <c r="I45" s="8" t="str">
        <f>VLOOKUP(D45,[1]units!$F$3:$G$8,2,0)</f>
        <v>kilogram</v>
      </c>
      <c r="J45" t="s">
        <v>390</v>
      </c>
    </row>
    <row r="46" spans="1:10" x14ac:dyDescent="0.25">
      <c r="A46" s="8" t="s">
        <v>140</v>
      </c>
      <c r="B46" s="8" t="s">
        <v>344</v>
      </c>
      <c r="C46" s="8">
        <v>114656.62943176297</v>
      </c>
      <c r="D46" s="8" t="s">
        <v>18</v>
      </c>
      <c r="E46" s="8" t="s">
        <v>345</v>
      </c>
      <c r="F46" s="8" t="s">
        <v>37</v>
      </c>
      <c r="G46" s="8" t="s">
        <v>296</v>
      </c>
      <c r="I46" s="8" t="str">
        <f>VLOOKUP(D46,[1]units!$F$3:$G$8,2,0)</f>
        <v>kilogram</v>
      </c>
      <c r="J46" t="s">
        <v>390</v>
      </c>
    </row>
    <row r="47" spans="1:10" x14ac:dyDescent="0.25">
      <c r="A47" s="8" t="s">
        <v>140</v>
      </c>
      <c r="B47" s="8" t="s">
        <v>308</v>
      </c>
      <c r="C47" s="8">
        <v>6770.2768334142793</v>
      </c>
      <c r="D47" s="8" t="s">
        <v>18</v>
      </c>
      <c r="E47" s="8" t="s">
        <v>309</v>
      </c>
      <c r="F47" s="8" t="s">
        <v>96</v>
      </c>
      <c r="G47" s="8" t="s">
        <v>296</v>
      </c>
      <c r="I47" s="8" t="str">
        <f>VLOOKUP(D47,[1]units!$F$3:$G$8,2,0)</f>
        <v>kilogram</v>
      </c>
      <c r="J47" t="s">
        <v>390</v>
      </c>
    </row>
    <row r="48" spans="1:10" x14ac:dyDescent="0.3">
      <c r="A48" s="8" t="s">
        <v>346</v>
      </c>
      <c r="B48" s="8" t="s">
        <v>347</v>
      </c>
      <c r="C48" s="8">
        <v>1</v>
      </c>
      <c r="D48" s="8" t="s">
        <v>18</v>
      </c>
      <c r="E48" s="8" t="str">
        <f>_xlfn.CONCAT("*CLCA_",A48," tailpipe emissions from biofuel")</f>
        <v>*CLCA_OTHEREMISSETH tailpipe emissions from biofuel</v>
      </c>
      <c r="F48" s="8" t="s">
        <v>45</v>
      </c>
      <c r="G48" s="8" t="s">
        <v>290</v>
      </c>
      <c r="I48" s="8" t="str">
        <f>VLOOKUP(D48,[1]units!$F$3:$G$8,2,0)</f>
        <v>kilogram</v>
      </c>
      <c r="J48" s="8" t="s">
        <v>391</v>
      </c>
    </row>
    <row r="49" spans="1:20" x14ac:dyDescent="0.3">
      <c r="A49" s="8" t="s">
        <v>346</v>
      </c>
      <c r="B49" s="8" t="s">
        <v>348</v>
      </c>
      <c r="C49" s="8">
        <v>6.1729093766463435E-4</v>
      </c>
      <c r="D49" s="8" t="s">
        <v>18</v>
      </c>
      <c r="E49" s="8" t="s">
        <v>348</v>
      </c>
      <c r="G49" s="8" t="s">
        <v>330</v>
      </c>
      <c r="H49" s="8" t="s">
        <v>331</v>
      </c>
      <c r="I49" s="8" t="str">
        <f>VLOOKUP(D49,[1]units!$F$3:$G$8,2,0)</f>
        <v>kilogram</v>
      </c>
      <c r="J49" s="8" t="s">
        <v>392</v>
      </c>
    </row>
    <row r="50" spans="1:20" x14ac:dyDescent="0.3">
      <c r="A50" s="8" t="s">
        <v>346</v>
      </c>
      <c r="B50" s="8" t="s">
        <v>349</v>
      </c>
      <c r="C50" s="8">
        <v>4.3215191147448397E-4</v>
      </c>
      <c r="D50" s="8" t="s">
        <v>18</v>
      </c>
      <c r="E50" s="8" t="s">
        <v>349</v>
      </c>
      <c r="G50" s="8" t="s">
        <v>330</v>
      </c>
      <c r="H50" s="8" t="s">
        <v>331</v>
      </c>
      <c r="I50" s="8" t="str">
        <f>VLOOKUP(D50,[1]units!$F$3:$G$8,2,0)</f>
        <v>kilogram</v>
      </c>
      <c r="J50" s="8" t="s">
        <v>393</v>
      </c>
    </row>
    <row r="51" spans="1:20" x14ac:dyDescent="0.3">
      <c r="A51" s="8" t="s">
        <v>346</v>
      </c>
      <c r="B51" s="8" t="s">
        <v>350</v>
      </c>
      <c r="C51" s="8">
        <v>2.4771461138624767E-3</v>
      </c>
      <c r="D51" s="8" t="s">
        <v>18</v>
      </c>
      <c r="E51" s="8" t="s">
        <v>350</v>
      </c>
      <c r="G51" s="8" t="s">
        <v>330</v>
      </c>
      <c r="H51" s="8" t="s">
        <v>331</v>
      </c>
      <c r="I51" s="8" t="str">
        <f>VLOOKUP(D51,[1]units!$F$3:$G$8,2,0)</f>
        <v>kilogram</v>
      </c>
      <c r="J51" s="8" t="s">
        <v>394</v>
      </c>
    </row>
    <row r="52" spans="1:20" x14ac:dyDescent="0.3">
      <c r="A52" s="8" t="s">
        <v>346</v>
      </c>
      <c r="B52" s="8" t="s">
        <v>351</v>
      </c>
      <c r="C52" s="8">
        <v>8.7377240889838107E-5</v>
      </c>
      <c r="D52" s="8" t="s">
        <v>18</v>
      </c>
      <c r="E52" s="8" t="s">
        <v>351</v>
      </c>
      <c r="G52" s="8" t="s">
        <v>330</v>
      </c>
      <c r="H52" s="8" t="s">
        <v>331</v>
      </c>
      <c r="I52" s="8" t="str">
        <f>VLOOKUP(D52,[1]units!$F$3:$G$8,2,0)</f>
        <v>kilogram</v>
      </c>
      <c r="J52" s="8" t="s">
        <v>395</v>
      </c>
    </row>
    <row r="53" spans="1:20" x14ac:dyDescent="0.3">
      <c r="A53" s="8" t="s">
        <v>346</v>
      </c>
      <c r="B53" s="8" t="s">
        <v>329</v>
      </c>
      <c r="C53" s="8">
        <v>1.898514551350189E-3</v>
      </c>
      <c r="D53" s="8" t="s">
        <v>18</v>
      </c>
      <c r="E53" s="8" t="s">
        <v>329</v>
      </c>
      <c r="G53" s="8" t="s">
        <v>330</v>
      </c>
      <c r="H53" s="8" t="s">
        <v>331</v>
      </c>
      <c r="I53" s="8" t="str">
        <f>VLOOKUP(D53,[1]units!$F$3:$G$8,2,0)</f>
        <v>kilogram</v>
      </c>
      <c r="J53" s="8" t="s">
        <v>396</v>
      </c>
    </row>
    <row r="54" spans="1:20" x14ac:dyDescent="0.25">
      <c r="A54" s="8" t="s">
        <v>352</v>
      </c>
      <c r="B54" s="8" t="s">
        <v>353</v>
      </c>
      <c r="C54" s="8">
        <v>0.21898739495798317</v>
      </c>
      <c r="D54" s="8" t="s">
        <v>64</v>
      </c>
      <c r="E54" s="8" t="str">
        <f>_xlfn.CONCAT("*CLCA_",A54," tailpipe emissions from biofuel")</f>
        <v>*CLCA_OTHEREMISSBIOGAS tailpipe emissions from biofuel</v>
      </c>
      <c r="F54" s="8" t="s">
        <v>45</v>
      </c>
      <c r="G54" s="8" t="s">
        <v>290</v>
      </c>
      <c r="I54" s="8" t="str">
        <f>VLOOKUP(D54,[1]units!$F$3:$G$8,2,0)</f>
        <v>cubic meter</v>
      </c>
      <c r="J54" s="8" t="s">
        <v>387</v>
      </c>
    </row>
    <row r="55" spans="1:20" x14ac:dyDescent="0.3">
      <c r="A55" s="8" t="s">
        <v>352</v>
      </c>
      <c r="B55" s="8" t="s">
        <v>354</v>
      </c>
      <c r="C55" s="9" t="s">
        <v>355</v>
      </c>
      <c r="E55" s="8" t="s">
        <v>356</v>
      </c>
      <c r="F55" s="8" t="s">
        <v>187</v>
      </c>
      <c r="G55" s="9" t="s">
        <v>355</v>
      </c>
      <c r="J55" s="8" t="s">
        <v>387</v>
      </c>
    </row>
    <row r="56" spans="1:20" x14ac:dyDescent="0.3">
      <c r="A56" s="8" t="s">
        <v>357</v>
      </c>
      <c r="B56" s="8" t="s">
        <v>119</v>
      </c>
      <c r="C56" s="8">
        <v>4.5859999999999998E-2</v>
      </c>
      <c r="D56" s="8" t="s">
        <v>18</v>
      </c>
      <c r="E56" s="8" t="str">
        <f>_xlfn.CONCAT("*CLCA_",A56," tailpipe emissions from biofuel")</f>
        <v>*CLCA_OTHEREMISSBDL tailpipe emissions from biofuel</v>
      </c>
      <c r="F56" s="8" t="s">
        <v>45</v>
      </c>
      <c r="G56" s="8" t="s">
        <v>290</v>
      </c>
      <c r="I56" s="8" t="str">
        <f>VLOOKUP(D56,[1]units!$F$3:$G$8,2,0)</f>
        <v>kilogram</v>
      </c>
      <c r="J56" s="8" t="s">
        <v>387</v>
      </c>
    </row>
    <row r="57" spans="1:20" x14ac:dyDescent="0.3">
      <c r="A57" s="8" t="s">
        <v>357</v>
      </c>
      <c r="B57" s="8" t="s">
        <v>358</v>
      </c>
      <c r="C57" s="9" t="s">
        <v>359</v>
      </c>
      <c r="E57" s="8" t="s">
        <v>358</v>
      </c>
      <c r="F57" s="8" t="s">
        <v>187</v>
      </c>
      <c r="G57" s="9" t="s">
        <v>359</v>
      </c>
      <c r="J57" s="8" t="s">
        <v>387</v>
      </c>
    </row>
    <row r="58" spans="1:20" x14ac:dyDescent="0.3">
      <c r="A58" s="8" t="s">
        <v>360</v>
      </c>
      <c r="C58" s="9" t="s">
        <v>362</v>
      </c>
      <c r="E58" s="5" t="s">
        <v>361</v>
      </c>
      <c r="J58" s="8" t="s">
        <v>387</v>
      </c>
      <c r="O58" s="41"/>
      <c r="Q58" s="10"/>
      <c r="T58" s="10"/>
    </row>
    <row r="59" spans="1:20" x14ac:dyDescent="0.3">
      <c r="C59" s="3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1"/>
  <sheetViews>
    <sheetView zoomScaleNormal="100" workbookViewId="0">
      <pane xSplit="1" ySplit="3" topLeftCell="B4" activePane="bottomRight" state="frozenSplit"/>
      <selection sqref="A1:A1048576"/>
      <selection pane="topRight" activeCell="G1" sqref="G1"/>
      <selection pane="bottomLeft" activeCell="A17" sqref="A17"/>
      <selection pane="bottomRight" activeCell="E7" sqref="E7"/>
    </sheetView>
  </sheetViews>
  <sheetFormatPr baseColWidth="10" defaultRowHeight="15.05" x14ac:dyDescent="0.3"/>
  <cols>
    <col min="1" max="1" width="17.88671875" bestFit="1" customWidth="1"/>
    <col min="2" max="2" width="34.88671875" bestFit="1" customWidth="1"/>
    <col min="3" max="3" width="10.6640625" customWidth="1"/>
    <col min="4" max="4" width="9.5546875" customWidth="1"/>
    <col min="10" max="10" width="11.44140625" style="34"/>
    <col min="11" max="11" width="13.33203125" customWidth="1"/>
  </cols>
  <sheetData>
    <row r="1" spans="1:11" ht="23.9" x14ac:dyDescent="0.4">
      <c r="A1" s="36" t="s">
        <v>385</v>
      </c>
      <c r="G1" t="s">
        <v>412</v>
      </c>
      <c r="J1" t="s">
        <v>413</v>
      </c>
      <c r="K1" t="s">
        <v>412</v>
      </c>
    </row>
    <row r="2" spans="1:11" ht="14.25" x14ac:dyDescent="0.25">
      <c r="B2" s="42"/>
      <c r="C2" s="84" t="s">
        <v>363</v>
      </c>
      <c r="D2" s="84"/>
      <c r="E2" s="84"/>
      <c r="F2" s="84" t="s">
        <v>364</v>
      </c>
      <c r="G2" s="84"/>
      <c r="H2" s="84" t="s">
        <v>365</v>
      </c>
      <c r="I2" s="84"/>
      <c r="J2" s="84"/>
      <c r="K2" t="s">
        <v>366</v>
      </c>
    </row>
    <row r="3" spans="1:11" s="43" customFormat="1" ht="14.25" x14ac:dyDescent="0.25">
      <c r="A3" s="43" t="s">
        <v>3</v>
      </c>
      <c r="B3" s="43" t="s">
        <v>367</v>
      </c>
      <c r="C3" s="43" t="s">
        <v>368</v>
      </c>
      <c r="D3" s="43" t="s">
        <v>369</v>
      </c>
      <c r="E3" s="43" t="s">
        <v>370</v>
      </c>
      <c r="F3" s="43" t="s">
        <v>371</v>
      </c>
      <c r="G3" s="43" t="s">
        <v>372</v>
      </c>
      <c r="H3" s="43" t="s">
        <v>373</v>
      </c>
      <c r="I3" s="43" t="s">
        <v>374</v>
      </c>
      <c r="J3" s="44" t="s">
        <v>375</v>
      </c>
      <c r="K3" s="43" t="s">
        <v>376</v>
      </c>
    </row>
    <row r="4" spans="1:11" s="8" customFormat="1" ht="14.25" x14ac:dyDescent="0.25">
      <c r="A4" s="8" t="s">
        <v>227</v>
      </c>
      <c r="B4" s="8" t="s">
        <v>377</v>
      </c>
      <c r="C4" s="46">
        <f>E4*K4</f>
        <v>1</v>
      </c>
      <c r="D4" s="46">
        <f>J4*K4</f>
        <v>0</v>
      </c>
      <c r="E4" s="46">
        <f t="shared" ref="E4:E72" si="0">1-J4</f>
        <v>1</v>
      </c>
      <c r="F4" s="8">
        <v>2009</v>
      </c>
      <c r="H4" s="8" t="s">
        <v>378</v>
      </c>
      <c r="I4" s="8" t="s">
        <v>379</v>
      </c>
      <c r="J4" s="47">
        <v>0</v>
      </c>
      <c r="K4" s="8">
        <v>1</v>
      </c>
    </row>
    <row r="5" spans="1:11" s="8" customFormat="1" ht="14.25" x14ac:dyDescent="0.25">
      <c r="A5" s="8" t="s">
        <v>233</v>
      </c>
      <c r="B5" s="8" t="s">
        <v>377</v>
      </c>
      <c r="C5" s="46">
        <f t="shared" ref="C5:C27" si="1">E5*K5</f>
        <v>1</v>
      </c>
      <c r="D5" s="46">
        <f t="shared" ref="D5:D27" si="2">J5*K5</f>
        <v>0</v>
      </c>
      <c r="E5" s="46">
        <f t="shared" si="0"/>
        <v>1</v>
      </c>
      <c r="F5" s="8">
        <v>2009</v>
      </c>
      <c r="H5" s="8" t="s">
        <v>378</v>
      </c>
      <c r="I5" s="8" t="s">
        <v>379</v>
      </c>
      <c r="J5" s="47">
        <v>0</v>
      </c>
      <c r="K5" s="8">
        <v>1</v>
      </c>
    </row>
    <row r="6" spans="1:11" s="8" customFormat="1" ht="14.25" x14ac:dyDescent="0.25">
      <c r="A6" s="8" t="s">
        <v>236</v>
      </c>
      <c r="B6" s="8" t="s">
        <v>377</v>
      </c>
      <c r="C6" s="46">
        <f t="shared" si="1"/>
        <v>1</v>
      </c>
      <c r="D6" s="46">
        <f t="shared" si="2"/>
        <v>0</v>
      </c>
      <c r="E6" s="46">
        <f t="shared" si="0"/>
        <v>1</v>
      </c>
      <c r="F6" s="8">
        <v>2009</v>
      </c>
      <c r="H6" s="8" t="s">
        <v>378</v>
      </c>
      <c r="I6" s="8" t="s">
        <v>379</v>
      </c>
      <c r="J6" s="47">
        <v>0</v>
      </c>
      <c r="K6" s="8">
        <v>1</v>
      </c>
    </row>
    <row r="7" spans="1:11" s="8" customFormat="1" ht="14.25" x14ac:dyDescent="0.25">
      <c r="A7" s="8" t="s">
        <v>237</v>
      </c>
      <c r="B7" s="8" t="s">
        <v>377</v>
      </c>
      <c r="C7" s="46">
        <f t="shared" si="1"/>
        <v>1</v>
      </c>
      <c r="D7" s="46">
        <f t="shared" si="2"/>
        <v>0</v>
      </c>
      <c r="E7" s="46">
        <f t="shared" si="0"/>
        <v>1</v>
      </c>
      <c r="F7" s="8">
        <v>2009</v>
      </c>
      <c r="H7" s="8" t="s">
        <v>378</v>
      </c>
      <c r="I7" s="8" t="s">
        <v>379</v>
      </c>
      <c r="J7" s="47">
        <v>0</v>
      </c>
      <c r="K7" s="8">
        <v>1</v>
      </c>
    </row>
    <row r="8" spans="1:11" s="8" customFormat="1" ht="14.25" x14ac:dyDescent="0.25">
      <c r="A8" s="8" t="s">
        <v>227</v>
      </c>
      <c r="B8" s="8" t="s">
        <v>377</v>
      </c>
      <c r="C8" s="46">
        <f t="shared" si="1"/>
        <v>1</v>
      </c>
      <c r="D8" s="46">
        <f t="shared" si="2"/>
        <v>0</v>
      </c>
      <c r="E8" s="46">
        <f t="shared" si="0"/>
        <v>1</v>
      </c>
      <c r="F8" s="8">
        <v>2015</v>
      </c>
      <c r="H8" s="8" t="s">
        <v>378</v>
      </c>
      <c r="I8" s="8" t="s">
        <v>379</v>
      </c>
      <c r="J8" s="47">
        <v>0</v>
      </c>
      <c r="K8" s="8">
        <v>1</v>
      </c>
    </row>
    <row r="9" spans="1:11" s="8" customFormat="1" ht="14.25" x14ac:dyDescent="0.25">
      <c r="A9" s="8" t="s">
        <v>233</v>
      </c>
      <c r="B9" s="8" t="s">
        <v>377</v>
      </c>
      <c r="C9" s="46">
        <f t="shared" si="1"/>
        <v>1</v>
      </c>
      <c r="D9" s="46">
        <f t="shared" si="2"/>
        <v>0</v>
      </c>
      <c r="E9" s="46">
        <f t="shared" si="0"/>
        <v>1</v>
      </c>
      <c r="F9" s="8">
        <v>2015</v>
      </c>
      <c r="H9" s="8" t="s">
        <v>378</v>
      </c>
      <c r="I9" s="8" t="s">
        <v>379</v>
      </c>
      <c r="J9" s="47">
        <v>0</v>
      </c>
      <c r="K9" s="8">
        <v>1</v>
      </c>
    </row>
    <row r="10" spans="1:11" s="8" customFormat="1" ht="14.25" x14ac:dyDescent="0.25">
      <c r="A10" s="8" t="s">
        <v>236</v>
      </c>
      <c r="B10" s="8" t="s">
        <v>377</v>
      </c>
      <c r="C10" s="46">
        <f t="shared" si="1"/>
        <v>1</v>
      </c>
      <c r="D10" s="46">
        <f t="shared" si="2"/>
        <v>0</v>
      </c>
      <c r="E10" s="46">
        <f t="shared" si="0"/>
        <v>1</v>
      </c>
      <c r="F10" s="8">
        <v>2015</v>
      </c>
      <c r="H10" s="8" t="s">
        <v>378</v>
      </c>
      <c r="I10" s="8" t="s">
        <v>379</v>
      </c>
      <c r="J10" s="47">
        <v>0</v>
      </c>
      <c r="K10" s="8">
        <v>1</v>
      </c>
    </row>
    <row r="11" spans="1:11" s="8" customFormat="1" ht="14.25" x14ac:dyDescent="0.25">
      <c r="A11" s="8" t="s">
        <v>237</v>
      </c>
      <c r="B11" s="8" t="s">
        <v>377</v>
      </c>
      <c r="C11" s="46">
        <f t="shared" si="1"/>
        <v>1</v>
      </c>
      <c r="D11" s="46">
        <f t="shared" si="2"/>
        <v>0</v>
      </c>
      <c r="E11" s="46">
        <f t="shared" si="0"/>
        <v>1</v>
      </c>
      <c r="F11" s="8">
        <v>2015</v>
      </c>
      <c r="H11" s="8" t="s">
        <v>378</v>
      </c>
      <c r="I11" s="8" t="s">
        <v>379</v>
      </c>
      <c r="J11" s="47">
        <v>0</v>
      </c>
      <c r="K11" s="8">
        <v>1</v>
      </c>
    </row>
    <row r="12" spans="1:11" s="8" customFormat="1" ht="14.25" x14ac:dyDescent="0.25">
      <c r="A12" s="8" t="s">
        <v>227</v>
      </c>
      <c r="B12" s="8" t="s">
        <v>377</v>
      </c>
      <c r="C12" s="46">
        <f t="shared" si="1"/>
        <v>1</v>
      </c>
      <c r="D12" s="46">
        <f t="shared" si="2"/>
        <v>0</v>
      </c>
      <c r="E12" s="46">
        <f t="shared" si="0"/>
        <v>1</v>
      </c>
      <c r="F12" s="8">
        <v>2019</v>
      </c>
      <c r="H12" s="8" t="s">
        <v>378</v>
      </c>
      <c r="I12" s="8" t="s">
        <v>379</v>
      </c>
      <c r="J12" s="47">
        <v>0</v>
      </c>
      <c r="K12" s="8">
        <v>1</v>
      </c>
    </row>
    <row r="13" spans="1:11" s="8" customFormat="1" ht="14.25" x14ac:dyDescent="0.25">
      <c r="A13" s="8" t="s">
        <v>233</v>
      </c>
      <c r="B13" s="8" t="s">
        <v>377</v>
      </c>
      <c r="C13" s="46">
        <f t="shared" si="1"/>
        <v>1</v>
      </c>
      <c r="D13" s="46">
        <f t="shared" si="2"/>
        <v>0</v>
      </c>
      <c r="E13" s="46">
        <f t="shared" si="0"/>
        <v>1</v>
      </c>
      <c r="F13" s="8">
        <v>2019</v>
      </c>
      <c r="H13" s="8" t="s">
        <v>378</v>
      </c>
      <c r="I13" s="8" t="s">
        <v>379</v>
      </c>
      <c r="J13" s="47">
        <v>0</v>
      </c>
      <c r="K13" s="8">
        <v>1</v>
      </c>
    </row>
    <row r="14" spans="1:11" s="8" customFormat="1" ht="14.25" x14ac:dyDescent="0.25">
      <c r="A14" s="8" t="s">
        <v>236</v>
      </c>
      <c r="B14" s="8" t="s">
        <v>377</v>
      </c>
      <c r="C14" s="46">
        <f t="shared" si="1"/>
        <v>1</v>
      </c>
      <c r="D14" s="46">
        <f t="shared" si="2"/>
        <v>0</v>
      </c>
      <c r="E14" s="46">
        <f t="shared" si="0"/>
        <v>1</v>
      </c>
      <c r="F14" s="8">
        <v>2019</v>
      </c>
      <c r="H14" s="8" t="s">
        <v>378</v>
      </c>
      <c r="I14" s="8" t="s">
        <v>379</v>
      </c>
      <c r="J14" s="47">
        <v>0</v>
      </c>
      <c r="K14" s="8">
        <v>1</v>
      </c>
    </row>
    <row r="15" spans="1:11" s="8" customFormat="1" ht="14.25" x14ac:dyDescent="0.25">
      <c r="A15" s="8" t="s">
        <v>237</v>
      </c>
      <c r="B15" s="8" t="s">
        <v>377</v>
      </c>
      <c r="C15" s="46">
        <f t="shared" si="1"/>
        <v>1</v>
      </c>
      <c r="D15" s="46">
        <f t="shared" si="2"/>
        <v>0</v>
      </c>
      <c r="E15" s="46">
        <f t="shared" si="0"/>
        <v>1</v>
      </c>
      <c r="F15" s="8">
        <v>2019</v>
      </c>
      <c r="H15" s="8" t="s">
        <v>378</v>
      </c>
      <c r="I15" s="8" t="s">
        <v>379</v>
      </c>
      <c r="J15" s="47">
        <v>0</v>
      </c>
      <c r="K15" s="8">
        <v>1</v>
      </c>
    </row>
    <row r="16" spans="1:11" s="8" customFormat="1" ht="14.25" x14ac:dyDescent="0.25">
      <c r="A16" s="8" t="s">
        <v>227</v>
      </c>
      <c r="B16" s="8" t="s">
        <v>377</v>
      </c>
      <c r="C16" s="46">
        <f t="shared" si="1"/>
        <v>1</v>
      </c>
      <c r="D16" s="46">
        <f t="shared" si="2"/>
        <v>0</v>
      </c>
      <c r="E16" s="46">
        <f t="shared" si="0"/>
        <v>1</v>
      </c>
      <c r="F16" s="8">
        <v>2025</v>
      </c>
      <c r="H16" s="8" t="s">
        <v>378</v>
      </c>
      <c r="I16" s="8" t="s">
        <v>379</v>
      </c>
      <c r="J16" s="47">
        <v>0</v>
      </c>
      <c r="K16" s="8">
        <v>1</v>
      </c>
    </row>
    <row r="17" spans="1:11" s="8" customFormat="1" ht="14.25" x14ac:dyDescent="0.25">
      <c r="A17" s="8" t="s">
        <v>233</v>
      </c>
      <c r="B17" s="8" t="s">
        <v>377</v>
      </c>
      <c r="C17" s="46">
        <f t="shared" si="1"/>
        <v>1</v>
      </c>
      <c r="D17" s="46">
        <f t="shared" si="2"/>
        <v>0</v>
      </c>
      <c r="E17" s="46">
        <f t="shared" si="0"/>
        <v>1</v>
      </c>
      <c r="F17" s="8">
        <v>2025</v>
      </c>
      <c r="H17" s="8" t="s">
        <v>378</v>
      </c>
      <c r="I17" s="8" t="s">
        <v>379</v>
      </c>
      <c r="J17" s="47">
        <v>0</v>
      </c>
      <c r="K17" s="8">
        <v>1</v>
      </c>
    </row>
    <row r="18" spans="1:11" s="8" customFormat="1" ht="14.25" x14ac:dyDescent="0.25">
      <c r="A18" s="8" t="s">
        <v>236</v>
      </c>
      <c r="B18" s="8" t="s">
        <v>377</v>
      </c>
      <c r="C18" s="46">
        <f t="shared" si="1"/>
        <v>1</v>
      </c>
      <c r="D18" s="46">
        <f t="shared" si="2"/>
        <v>0</v>
      </c>
      <c r="E18" s="46">
        <f t="shared" si="0"/>
        <v>1</v>
      </c>
      <c r="F18" s="8">
        <v>2025</v>
      </c>
      <c r="H18" s="8" t="s">
        <v>378</v>
      </c>
      <c r="I18" s="8" t="s">
        <v>379</v>
      </c>
      <c r="J18" s="47">
        <v>0</v>
      </c>
      <c r="K18" s="8">
        <v>1</v>
      </c>
    </row>
    <row r="19" spans="1:11" s="8" customFormat="1" ht="14.25" x14ac:dyDescent="0.25">
      <c r="A19" s="8" t="s">
        <v>237</v>
      </c>
      <c r="B19" s="8" t="s">
        <v>377</v>
      </c>
      <c r="C19" s="46">
        <f t="shared" si="1"/>
        <v>1</v>
      </c>
      <c r="D19" s="46">
        <f t="shared" si="2"/>
        <v>0</v>
      </c>
      <c r="E19" s="46">
        <f t="shared" si="0"/>
        <v>1</v>
      </c>
      <c r="F19" s="8">
        <v>2025</v>
      </c>
      <c r="H19" s="8" t="s">
        <v>378</v>
      </c>
      <c r="I19" s="8" t="s">
        <v>379</v>
      </c>
      <c r="J19" s="47">
        <v>0</v>
      </c>
      <c r="K19" s="8">
        <v>1</v>
      </c>
    </row>
    <row r="20" spans="1:11" s="8" customFormat="1" ht="14.25" x14ac:dyDescent="0.25">
      <c r="A20" s="8" t="s">
        <v>227</v>
      </c>
      <c r="B20" s="8" t="s">
        <v>377</v>
      </c>
      <c r="C20" s="46">
        <f t="shared" si="1"/>
        <v>0.99963737129010677</v>
      </c>
      <c r="D20" s="46">
        <f t="shared" si="2"/>
        <v>3.626287098932601E-4</v>
      </c>
      <c r="E20" s="46">
        <f t="shared" si="0"/>
        <v>0.99963737129010677</v>
      </c>
      <c r="F20" s="8">
        <v>2030</v>
      </c>
      <c r="H20" s="8" t="s">
        <v>378</v>
      </c>
      <c r="I20" s="8" t="s">
        <v>379</v>
      </c>
      <c r="J20" s="47">
        <v>3.626287098932601E-4</v>
      </c>
      <c r="K20" s="8">
        <v>1</v>
      </c>
    </row>
    <row r="21" spans="1:11" s="8" customFormat="1" ht="14.25" x14ac:dyDescent="0.25">
      <c r="A21" s="8" t="s">
        <v>233</v>
      </c>
      <c r="B21" s="8" t="s">
        <v>377</v>
      </c>
      <c r="C21" s="46">
        <f t="shared" si="1"/>
        <v>0.99963737129010677</v>
      </c>
      <c r="D21" s="46">
        <f t="shared" si="2"/>
        <v>3.626287098932601E-4</v>
      </c>
      <c r="E21" s="46">
        <f t="shared" si="0"/>
        <v>0.99963737129010677</v>
      </c>
      <c r="F21" s="8">
        <v>2030</v>
      </c>
      <c r="H21" s="8" t="s">
        <v>378</v>
      </c>
      <c r="I21" s="8" t="s">
        <v>379</v>
      </c>
      <c r="J21" s="47">
        <v>3.626287098932601E-4</v>
      </c>
      <c r="K21" s="8">
        <v>1</v>
      </c>
    </row>
    <row r="22" spans="1:11" s="8" customFormat="1" ht="14.25" x14ac:dyDescent="0.25">
      <c r="A22" s="8" t="s">
        <v>236</v>
      </c>
      <c r="B22" s="8" t="s">
        <v>377</v>
      </c>
      <c r="C22" s="46">
        <f t="shared" si="1"/>
        <v>0.99963737129010677</v>
      </c>
      <c r="D22" s="46">
        <f t="shared" si="2"/>
        <v>3.626287098932601E-4</v>
      </c>
      <c r="E22" s="46">
        <f t="shared" si="0"/>
        <v>0.99963737129010677</v>
      </c>
      <c r="F22" s="8">
        <v>2030</v>
      </c>
      <c r="H22" s="8" t="s">
        <v>378</v>
      </c>
      <c r="I22" s="8" t="s">
        <v>379</v>
      </c>
      <c r="J22" s="47">
        <v>3.626287098932601E-4</v>
      </c>
      <c r="K22" s="8">
        <v>1</v>
      </c>
    </row>
    <row r="23" spans="1:11" s="8" customFormat="1" ht="14.25" x14ac:dyDescent="0.25">
      <c r="A23" s="8" t="s">
        <v>237</v>
      </c>
      <c r="B23" s="8" t="s">
        <v>377</v>
      </c>
      <c r="C23" s="46">
        <f t="shared" si="1"/>
        <v>0.99963737129010677</v>
      </c>
      <c r="D23" s="46">
        <f t="shared" si="2"/>
        <v>3.626287098932601E-4</v>
      </c>
      <c r="E23" s="46">
        <f t="shared" si="0"/>
        <v>0.99963737129010677</v>
      </c>
      <c r="F23" s="8">
        <v>2030</v>
      </c>
      <c r="H23" s="8" t="s">
        <v>378</v>
      </c>
      <c r="I23" s="8" t="s">
        <v>379</v>
      </c>
      <c r="J23" s="47">
        <v>3.626287098932601E-4</v>
      </c>
      <c r="K23" s="8">
        <v>1</v>
      </c>
    </row>
    <row r="24" spans="1:11" s="8" customFormat="1" ht="14.25" x14ac:dyDescent="0.25">
      <c r="A24" s="8" t="s">
        <v>227</v>
      </c>
      <c r="B24" s="8" t="s">
        <v>377</v>
      </c>
      <c r="C24" s="46">
        <f t="shared" si="1"/>
        <v>0.99974224850408411</v>
      </c>
      <c r="D24" s="46">
        <f t="shared" si="2"/>
        <v>2.5775149591588791E-4</v>
      </c>
      <c r="E24" s="46">
        <f t="shared" si="0"/>
        <v>0.99974224850408411</v>
      </c>
      <c r="F24" s="8">
        <v>2050</v>
      </c>
      <c r="H24" s="8" t="s">
        <v>378</v>
      </c>
      <c r="I24" s="8" t="s">
        <v>379</v>
      </c>
      <c r="J24" s="47">
        <v>2.5775149591588791E-4</v>
      </c>
      <c r="K24" s="8">
        <v>1</v>
      </c>
    </row>
    <row r="25" spans="1:11" s="8" customFormat="1" ht="14.25" x14ac:dyDescent="0.25">
      <c r="A25" s="8" t="s">
        <v>233</v>
      </c>
      <c r="B25" s="8" t="s">
        <v>377</v>
      </c>
      <c r="C25" s="46">
        <f t="shared" si="1"/>
        <v>0.99974224850408411</v>
      </c>
      <c r="D25" s="46">
        <f t="shared" si="2"/>
        <v>2.5775149591588791E-4</v>
      </c>
      <c r="E25" s="46">
        <f t="shared" si="0"/>
        <v>0.99974224850408411</v>
      </c>
      <c r="F25" s="8">
        <v>2050</v>
      </c>
      <c r="H25" s="8" t="s">
        <v>378</v>
      </c>
      <c r="I25" s="8" t="s">
        <v>379</v>
      </c>
      <c r="J25" s="47">
        <v>2.5775149591588791E-4</v>
      </c>
      <c r="K25" s="8">
        <v>1</v>
      </c>
    </row>
    <row r="26" spans="1:11" s="8" customFormat="1" ht="14.25" x14ac:dyDescent="0.25">
      <c r="A26" s="8" t="s">
        <v>236</v>
      </c>
      <c r="B26" s="8" t="s">
        <v>377</v>
      </c>
      <c r="C26" s="46">
        <f t="shared" si="1"/>
        <v>0.99974224850408411</v>
      </c>
      <c r="D26" s="46">
        <f t="shared" si="2"/>
        <v>2.5775149591588791E-4</v>
      </c>
      <c r="E26" s="46">
        <f t="shared" si="0"/>
        <v>0.99974224850408411</v>
      </c>
      <c r="F26" s="8">
        <v>2050</v>
      </c>
      <c r="H26" s="8" t="s">
        <v>378</v>
      </c>
      <c r="I26" s="8" t="s">
        <v>379</v>
      </c>
      <c r="J26" s="47">
        <v>2.5775149591588791E-4</v>
      </c>
      <c r="K26" s="8">
        <v>1</v>
      </c>
    </row>
    <row r="27" spans="1:11" s="8" customFormat="1" ht="14.25" x14ac:dyDescent="0.25">
      <c r="A27" s="8" t="s">
        <v>237</v>
      </c>
      <c r="B27" s="8" t="s">
        <v>377</v>
      </c>
      <c r="C27" s="46">
        <f t="shared" si="1"/>
        <v>0.99974224850408411</v>
      </c>
      <c r="D27" s="46">
        <f t="shared" si="2"/>
        <v>2.5775149591588791E-4</v>
      </c>
      <c r="E27" s="46">
        <f t="shared" si="0"/>
        <v>0.99974224850408411</v>
      </c>
      <c r="F27" s="8">
        <v>2050</v>
      </c>
      <c r="H27" s="8" t="s">
        <v>378</v>
      </c>
      <c r="I27" s="8" t="s">
        <v>379</v>
      </c>
      <c r="J27" s="47">
        <v>2.5775149591588791E-4</v>
      </c>
      <c r="K27" s="8">
        <v>1</v>
      </c>
    </row>
    <row r="28" spans="1:11" s="8" customFormat="1" ht="14.25" x14ac:dyDescent="0.25">
      <c r="A28" s="8" t="s">
        <v>238</v>
      </c>
      <c r="B28" s="8" t="s">
        <v>380</v>
      </c>
      <c r="C28" s="46">
        <f t="shared" ref="C28:C91" si="3">E28*K28*G28</f>
        <v>0.68749999999999978</v>
      </c>
      <c r="D28" s="46">
        <f t="shared" ref="D28:D91" si="4">J28*K28*G28</f>
        <v>0.31250000000000028</v>
      </c>
      <c r="E28" s="46">
        <f t="shared" si="0"/>
        <v>0.68749999999999978</v>
      </c>
      <c r="F28" s="8">
        <v>2009</v>
      </c>
      <c r="G28" s="8">
        <v>1</v>
      </c>
      <c r="H28" s="8" t="s">
        <v>381</v>
      </c>
      <c r="I28" s="8" t="s">
        <v>379</v>
      </c>
      <c r="J28" s="47">
        <v>0.31250000000000028</v>
      </c>
      <c r="K28" s="8">
        <v>1</v>
      </c>
    </row>
    <row r="29" spans="1:11" s="8" customFormat="1" ht="14.25" x14ac:dyDescent="0.25">
      <c r="A29" s="8" t="s">
        <v>241</v>
      </c>
      <c r="B29" s="8" t="s">
        <v>380</v>
      </c>
      <c r="C29" s="46">
        <f t="shared" si="3"/>
        <v>0.91575452019183556</v>
      </c>
      <c r="D29" s="46">
        <f t="shared" si="4"/>
        <v>8.4245479808164436E-2</v>
      </c>
      <c r="E29" s="46">
        <f t="shared" si="0"/>
        <v>0.91575452019183556</v>
      </c>
      <c r="F29" s="8">
        <v>2009</v>
      </c>
      <c r="G29" s="8">
        <v>1</v>
      </c>
      <c r="H29" s="8" t="s">
        <v>381</v>
      </c>
      <c r="I29" s="8" t="s">
        <v>379</v>
      </c>
      <c r="J29" s="47">
        <v>8.4245479808164436E-2</v>
      </c>
      <c r="K29" s="8">
        <v>1</v>
      </c>
    </row>
    <row r="30" spans="1:11" s="8" customFormat="1" ht="14.25" x14ac:dyDescent="0.25">
      <c r="A30" s="8" t="s">
        <v>242</v>
      </c>
      <c r="B30" s="8" t="s">
        <v>380</v>
      </c>
      <c r="C30" s="46">
        <f t="shared" si="3"/>
        <v>1</v>
      </c>
      <c r="D30" s="46">
        <f t="shared" si="4"/>
        <v>0</v>
      </c>
      <c r="E30" s="46">
        <f t="shared" si="0"/>
        <v>1</v>
      </c>
      <c r="F30" s="8">
        <v>2009</v>
      </c>
      <c r="G30" s="8">
        <v>1</v>
      </c>
      <c r="H30" s="8" t="s">
        <v>382</v>
      </c>
      <c r="I30" s="8" t="s">
        <v>379</v>
      </c>
      <c r="J30" s="47">
        <v>0</v>
      </c>
      <c r="K30" s="8">
        <v>1</v>
      </c>
    </row>
    <row r="31" spans="1:11" s="8" customFormat="1" ht="14.25" x14ac:dyDescent="0.25">
      <c r="A31" s="8" t="s">
        <v>245</v>
      </c>
      <c r="B31" s="8" t="s">
        <v>380</v>
      </c>
      <c r="C31" s="46">
        <f t="shared" si="3"/>
        <v>0.91575452019183556</v>
      </c>
      <c r="D31" s="46">
        <f t="shared" si="4"/>
        <v>8.4245479808164436E-2</v>
      </c>
      <c r="E31" s="46">
        <f t="shared" si="0"/>
        <v>0.91575452019183556</v>
      </c>
      <c r="F31" s="8">
        <v>2009</v>
      </c>
      <c r="G31" s="8">
        <v>1</v>
      </c>
      <c r="H31" s="8" t="s">
        <v>381</v>
      </c>
      <c r="I31" s="8" t="s">
        <v>379</v>
      </c>
      <c r="J31" s="47">
        <v>8.4245479808164436E-2</v>
      </c>
      <c r="K31" s="8">
        <v>1</v>
      </c>
    </row>
    <row r="32" spans="1:11" s="8" customFormat="1" ht="14.25" x14ac:dyDescent="0.25">
      <c r="A32" s="8" t="s">
        <v>250</v>
      </c>
      <c r="B32" s="8" t="s">
        <v>380</v>
      </c>
      <c r="C32" s="46">
        <f t="shared" si="3"/>
        <v>8.8790760869564944E-2</v>
      </c>
      <c r="D32" s="46">
        <f t="shared" si="4"/>
        <v>0.91120923913043506</v>
      </c>
      <c r="E32" s="46">
        <f t="shared" si="0"/>
        <v>8.8790760869564944E-2</v>
      </c>
      <c r="F32" s="8">
        <v>2009</v>
      </c>
      <c r="G32" s="8">
        <v>1</v>
      </c>
      <c r="H32" s="8" t="s">
        <v>383</v>
      </c>
      <c r="I32" s="8" t="s">
        <v>379</v>
      </c>
      <c r="J32" s="47">
        <v>0.91120923913043506</v>
      </c>
      <c r="K32" s="8">
        <v>1</v>
      </c>
    </row>
    <row r="33" spans="1:11" s="8" customFormat="1" ht="14.25" x14ac:dyDescent="0.25">
      <c r="A33" s="8" t="s">
        <v>252</v>
      </c>
      <c r="B33" s="8" t="s">
        <v>380</v>
      </c>
      <c r="C33" s="46">
        <f t="shared" si="3"/>
        <v>1</v>
      </c>
      <c r="D33" s="46">
        <f t="shared" si="4"/>
        <v>0</v>
      </c>
      <c r="E33" s="46">
        <f t="shared" si="0"/>
        <v>1</v>
      </c>
      <c r="F33" s="8">
        <v>2009</v>
      </c>
      <c r="G33" s="8">
        <v>1</v>
      </c>
      <c r="H33" s="8" t="s">
        <v>382</v>
      </c>
      <c r="I33" s="8" t="s">
        <v>379</v>
      </c>
      <c r="J33" s="47">
        <v>0</v>
      </c>
      <c r="K33" s="8">
        <v>1</v>
      </c>
    </row>
    <row r="34" spans="1:11" s="8" customFormat="1" ht="14.25" x14ac:dyDescent="0.25">
      <c r="A34" s="45" t="s">
        <v>253</v>
      </c>
      <c r="B34" s="8" t="s">
        <v>380</v>
      </c>
      <c r="C34" s="46">
        <f t="shared" si="3"/>
        <v>0.94535265608065033</v>
      </c>
      <c r="D34" s="46">
        <f t="shared" si="4"/>
        <v>5.4647343919349667E-2</v>
      </c>
      <c r="E34" s="46">
        <f t="shared" si="0"/>
        <v>0.94535265608065033</v>
      </c>
      <c r="F34" s="8">
        <v>2009</v>
      </c>
      <c r="G34" s="8">
        <v>1</v>
      </c>
      <c r="H34" s="8" t="s">
        <v>383</v>
      </c>
      <c r="I34" s="8" t="s">
        <v>379</v>
      </c>
      <c r="J34" s="47">
        <v>5.4647343919349667E-2</v>
      </c>
      <c r="K34" s="8">
        <v>1</v>
      </c>
    </row>
    <row r="35" spans="1:11" s="8" customFormat="1" ht="14.25" x14ac:dyDescent="0.25">
      <c r="A35" s="10" t="s">
        <v>254</v>
      </c>
      <c r="B35" s="8" t="s">
        <v>380</v>
      </c>
      <c r="C35" s="46">
        <f t="shared" si="3"/>
        <v>0.53113762171126455</v>
      </c>
      <c r="D35" s="46">
        <f t="shared" si="4"/>
        <v>4.8862378288735367E-2</v>
      </c>
      <c r="E35" s="46">
        <f>1-J35</f>
        <v>0.91575452019183556</v>
      </c>
      <c r="F35" s="8">
        <v>2009</v>
      </c>
      <c r="G35" s="8">
        <v>1</v>
      </c>
      <c r="H35" s="8" t="s">
        <v>381</v>
      </c>
      <c r="I35" s="8" t="s">
        <v>379</v>
      </c>
      <c r="J35" s="47">
        <v>8.4245479808164436E-2</v>
      </c>
      <c r="K35" s="8">
        <v>0.57999999999999996</v>
      </c>
    </row>
    <row r="36" spans="1:11" s="8" customFormat="1" ht="14.25" x14ac:dyDescent="0.25">
      <c r="A36" s="10" t="s">
        <v>256</v>
      </c>
      <c r="B36" s="8" t="s">
        <v>380</v>
      </c>
      <c r="C36" s="46">
        <f t="shared" si="3"/>
        <v>0.57999999999999996</v>
      </c>
      <c r="D36" s="46">
        <f t="shared" si="4"/>
        <v>0</v>
      </c>
      <c r="E36" s="46">
        <f>1-J36</f>
        <v>1</v>
      </c>
      <c r="F36" s="8">
        <v>2009</v>
      </c>
      <c r="G36" s="8">
        <v>1</v>
      </c>
      <c r="H36" s="8" t="s">
        <v>382</v>
      </c>
      <c r="I36" s="8" t="s">
        <v>379</v>
      </c>
      <c r="J36" s="47">
        <v>0</v>
      </c>
      <c r="K36" s="8">
        <v>0.57999999999999996</v>
      </c>
    </row>
    <row r="37" spans="1:11" s="8" customFormat="1" ht="14.25" x14ac:dyDescent="0.25">
      <c r="A37" s="10" t="s">
        <v>258</v>
      </c>
      <c r="B37" s="8" t="s">
        <v>380</v>
      </c>
      <c r="C37" s="46">
        <f t="shared" si="3"/>
        <v>0.54830454052677713</v>
      </c>
      <c r="D37" s="46">
        <f t="shared" si="4"/>
        <v>3.1695459473222803E-2</v>
      </c>
      <c r="E37" s="46">
        <f>1-J37</f>
        <v>0.94535265608065033</v>
      </c>
      <c r="F37" s="8">
        <v>2009</v>
      </c>
      <c r="G37" s="8">
        <v>1</v>
      </c>
      <c r="H37" s="8" t="s">
        <v>383</v>
      </c>
      <c r="I37" s="8" t="s">
        <v>379</v>
      </c>
      <c r="J37" s="47">
        <v>5.4647343919349667E-2</v>
      </c>
      <c r="K37" s="8">
        <v>0.57999999999999996</v>
      </c>
    </row>
    <row r="38" spans="1:11" s="8" customFormat="1" ht="14.25" x14ac:dyDescent="0.25">
      <c r="A38" s="10" t="s">
        <v>259</v>
      </c>
      <c r="B38" s="8" t="s">
        <v>380</v>
      </c>
      <c r="C38" s="46">
        <f t="shared" si="3"/>
        <v>0.54830454052677713</v>
      </c>
      <c r="D38" s="46">
        <f t="shared" si="4"/>
        <v>3.1695459473222803E-2</v>
      </c>
      <c r="E38" s="46">
        <f>1-J38</f>
        <v>0.94535265608065033</v>
      </c>
      <c r="F38" s="8">
        <v>2009</v>
      </c>
      <c r="G38" s="8">
        <v>1</v>
      </c>
      <c r="H38" s="8" t="s">
        <v>383</v>
      </c>
      <c r="I38" s="8" t="s">
        <v>379</v>
      </c>
      <c r="J38" s="47">
        <v>5.4647343919349667E-2</v>
      </c>
      <c r="K38" s="8">
        <v>0.57999999999999996</v>
      </c>
    </row>
    <row r="39" spans="1:11" s="8" customFormat="1" ht="14.25" x14ac:dyDescent="0.25">
      <c r="A39" s="8" t="s">
        <v>260</v>
      </c>
      <c r="B39" s="8" t="s">
        <v>380</v>
      </c>
      <c r="C39" s="46">
        <f t="shared" si="3"/>
        <v>0.68749999999999978</v>
      </c>
      <c r="D39" s="46">
        <f t="shared" si="4"/>
        <v>0.31250000000000028</v>
      </c>
      <c r="E39" s="46">
        <f t="shared" si="0"/>
        <v>0.68749999999999978</v>
      </c>
      <c r="F39" s="8">
        <v>2009</v>
      </c>
      <c r="G39" s="8">
        <v>1</v>
      </c>
      <c r="H39" s="8" t="s">
        <v>381</v>
      </c>
      <c r="I39" s="8" t="s">
        <v>379</v>
      </c>
      <c r="J39" s="47">
        <v>0.31250000000000028</v>
      </c>
      <c r="K39" s="8">
        <v>1</v>
      </c>
    </row>
    <row r="40" spans="1:11" s="8" customFormat="1" ht="14.25" x14ac:dyDescent="0.25">
      <c r="A40" s="8" t="s">
        <v>264</v>
      </c>
      <c r="B40" s="8" t="s">
        <v>380</v>
      </c>
      <c r="C40" s="46">
        <f t="shared" si="3"/>
        <v>0.91575452019183556</v>
      </c>
      <c r="D40" s="46">
        <f t="shared" si="4"/>
        <v>8.4245479808164436E-2</v>
      </c>
      <c r="E40" s="46">
        <f t="shared" si="0"/>
        <v>0.91575452019183556</v>
      </c>
      <c r="F40" s="8">
        <v>2009</v>
      </c>
      <c r="G40" s="8">
        <v>1</v>
      </c>
      <c r="H40" s="8" t="s">
        <v>381</v>
      </c>
      <c r="I40" s="8" t="s">
        <v>379</v>
      </c>
      <c r="J40" s="47">
        <v>8.4245479808164436E-2</v>
      </c>
      <c r="K40" s="8">
        <v>1</v>
      </c>
    </row>
    <row r="41" spans="1:11" s="8" customFormat="1" ht="14.25" x14ac:dyDescent="0.25">
      <c r="A41" s="8" t="s">
        <v>265</v>
      </c>
      <c r="B41" s="8" t="s">
        <v>380</v>
      </c>
      <c r="C41" s="46">
        <f t="shared" si="3"/>
        <v>0.91575452019183556</v>
      </c>
      <c r="D41" s="46">
        <f t="shared" si="4"/>
        <v>8.4245479808164436E-2</v>
      </c>
      <c r="E41" s="46">
        <f t="shared" si="0"/>
        <v>0.91575452019183556</v>
      </c>
      <c r="F41" s="8">
        <v>2009</v>
      </c>
      <c r="G41" s="8">
        <v>1</v>
      </c>
      <c r="H41" s="8" t="s">
        <v>381</v>
      </c>
      <c r="I41" s="8" t="s">
        <v>379</v>
      </c>
      <c r="J41" s="47">
        <v>8.4245479808164436E-2</v>
      </c>
      <c r="K41" s="8">
        <v>1</v>
      </c>
    </row>
    <row r="42" spans="1:11" s="8" customFormat="1" ht="14.25" x14ac:dyDescent="0.25">
      <c r="A42" s="8" t="s">
        <v>268</v>
      </c>
      <c r="B42" s="8" t="s">
        <v>380</v>
      </c>
      <c r="C42" s="46">
        <f t="shared" si="3"/>
        <v>1</v>
      </c>
      <c r="D42" s="46">
        <f t="shared" si="4"/>
        <v>0</v>
      </c>
      <c r="E42" s="46">
        <f t="shared" si="0"/>
        <v>1</v>
      </c>
      <c r="F42" s="8">
        <v>2009</v>
      </c>
      <c r="G42" s="8">
        <v>1</v>
      </c>
      <c r="H42" s="8" t="s">
        <v>382</v>
      </c>
      <c r="I42" s="8" t="s">
        <v>379</v>
      </c>
      <c r="J42" s="47">
        <v>0</v>
      </c>
      <c r="K42" s="8">
        <v>1</v>
      </c>
    </row>
    <row r="43" spans="1:11" s="8" customFormat="1" ht="14.25" x14ac:dyDescent="0.25">
      <c r="A43" s="8" t="s">
        <v>238</v>
      </c>
      <c r="B43" s="8" t="s">
        <v>380</v>
      </c>
      <c r="C43" s="46">
        <f t="shared" si="3"/>
        <v>0.62500000000000022</v>
      </c>
      <c r="D43" s="46">
        <f t="shared" si="4"/>
        <v>0.28409090909090895</v>
      </c>
      <c r="E43" s="46">
        <f t="shared" si="0"/>
        <v>0.68750000000000022</v>
      </c>
      <c r="F43" s="8">
        <v>2030</v>
      </c>
      <c r="G43" s="8">
        <v>0.90909090909090906</v>
      </c>
      <c r="H43" s="8" t="s">
        <v>381</v>
      </c>
      <c r="I43" s="8" t="s">
        <v>379</v>
      </c>
      <c r="J43" s="47">
        <v>0.31249999999999983</v>
      </c>
      <c r="K43" s="8">
        <v>1</v>
      </c>
    </row>
    <row r="44" spans="1:11" s="8" customFormat="1" ht="14.25" x14ac:dyDescent="0.25">
      <c r="A44" s="8" t="s">
        <v>241</v>
      </c>
      <c r="B44" s="8" t="s">
        <v>380</v>
      </c>
      <c r="C44" s="46">
        <f t="shared" si="3"/>
        <v>0.81318345566970029</v>
      </c>
      <c r="D44" s="46">
        <f t="shared" si="4"/>
        <v>9.590745342120878E-2</v>
      </c>
      <c r="E44" s="46">
        <f t="shared" si="0"/>
        <v>0.89450180123667034</v>
      </c>
      <c r="F44" s="8">
        <v>2030</v>
      </c>
      <c r="G44" s="8">
        <v>0.90909090909090906</v>
      </c>
      <c r="H44" s="8" t="s">
        <v>381</v>
      </c>
      <c r="I44" s="8" t="s">
        <v>379</v>
      </c>
      <c r="J44" s="47">
        <v>0.10549819876332966</v>
      </c>
      <c r="K44" s="8">
        <v>1</v>
      </c>
    </row>
    <row r="45" spans="1:11" s="8" customFormat="1" x14ac:dyDescent="0.25">
      <c r="A45" s="8" t="s">
        <v>242</v>
      </c>
      <c r="B45" s="8" t="s">
        <v>380</v>
      </c>
      <c r="C45" s="46">
        <f t="shared" si="3"/>
        <v>0.90454545454545454</v>
      </c>
      <c r="D45" s="46">
        <f t="shared" si="4"/>
        <v>4.5454545454545392E-3</v>
      </c>
      <c r="E45" s="46">
        <f t="shared" si="0"/>
        <v>0.995</v>
      </c>
      <c r="F45" s="8">
        <v>2030</v>
      </c>
      <c r="G45" s="8">
        <v>0.90909090909090906</v>
      </c>
      <c r="H45" s="8" t="s">
        <v>382</v>
      </c>
      <c r="I45" s="8" t="s">
        <v>379</v>
      </c>
      <c r="J45" s="47">
        <v>4.9999999999999932E-3</v>
      </c>
      <c r="K45" s="8">
        <v>1</v>
      </c>
    </row>
    <row r="46" spans="1:11" s="8" customFormat="1" x14ac:dyDescent="0.25">
      <c r="A46" s="8" t="s">
        <v>245</v>
      </c>
      <c r="B46" s="8" t="s">
        <v>380</v>
      </c>
      <c r="C46" s="46">
        <f t="shared" si="3"/>
        <v>0.62552573513053877</v>
      </c>
      <c r="D46" s="46">
        <f t="shared" si="4"/>
        <v>7.3774964170160606E-2</v>
      </c>
      <c r="E46" s="46">
        <f t="shared" si="0"/>
        <v>0.89450180123667034</v>
      </c>
      <c r="F46" s="8">
        <v>2030</v>
      </c>
      <c r="G46" s="8">
        <v>0.69930069930069938</v>
      </c>
      <c r="H46" s="8" t="s">
        <v>381</v>
      </c>
      <c r="I46" s="8" t="s">
        <v>379</v>
      </c>
      <c r="J46" s="47">
        <v>0.10549819876332966</v>
      </c>
      <c r="K46" s="8">
        <v>1</v>
      </c>
    </row>
    <row r="47" spans="1:11" s="8" customFormat="1" x14ac:dyDescent="0.25">
      <c r="A47" s="8" t="s">
        <v>250</v>
      </c>
      <c r="B47" s="8" t="s">
        <v>380</v>
      </c>
      <c r="C47" s="46">
        <f t="shared" si="3"/>
        <v>5.4472859429181154E-2</v>
      </c>
      <c r="D47" s="46">
        <f t="shared" si="4"/>
        <v>0.55902407308615631</v>
      </c>
      <c r="E47" s="46">
        <f t="shared" si="0"/>
        <v>8.8790760869565277E-2</v>
      </c>
      <c r="F47" s="8">
        <v>2030</v>
      </c>
      <c r="G47" s="8">
        <v>0.61349693251533743</v>
      </c>
      <c r="H47" s="8" t="s">
        <v>383</v>
      </c>
      <c r="I47" s="8" t="s">
        <v>379</v>
      </c>
      <c r="J47" s="47">
        <v>0.91120923913043472</v>
      </c>
      <c r="K47" s="8">
        <v>1</v>
      </c>
    </row>
    <row r="48" spans="1:11" s="8" customFormat="1" x14ac:dyDescent="0.25">
      <c r="A48" s="8" t="s">
        <v>252</v>
      </c>
      <c r="B48" s="8" t="s">
        <v>380</v>
      </c>
      <c r="C48" s="46">
        <f t="shared" si="3"/>
        <v>0.61801242236024845</v>
      </c>
      <c r="D48" s="46">
        <f t="shared" si="4"/>
        <v>3.1055900621117967E-3</v>
      </c>
      <c r="E48" s="46">
        <f t="shared" si="0"/>
        <v>0.995</v>
      </c>
      <c r="F48" s="8">
        <v>2030</v>
      </c>
      <c r="G48" s="8">
        <v>0.6211180124223602</v>
      </c>
      <c r="H48" s="8" t="s">
        <v>382</v>
      </c>
      <c r="I48" s="8" t="s">
        <v>379</v>
      </c>
      <c r="J48" s="47">
        <v>4.9999999999999932E-3</v>
      </c>
      <c r="K48" s="8">
        <v>1</v>
      </c>
    </row>
    <row r="49" spans="1:11" s="8" customFormat="1" x14ac:dyDescent="0.25">
      <c r="A49" s="45" t="s">
        <v>253</v>
      </c>
      <c r="B49" s="8" t="s">
        <v>380</v>
      </c>
      <c r="C49" s="46">
        <f t="shared" si="3"/>
        <v>0.57547842425920637</v>
      </c>
      <c r="D49" s="46">
        <f t="shared" si="4"/>
        <v>3.8018508256131109E-2</v>
      </c>
      <c r="E49" s="46">
        <f t="shared" si="0"/>
        <v>0.9380298315425063</v>
      </c>
      <c r="F49" s="8">
        <v>2030</v>
      </c>
      <c r="G49" s="8">
        <v>0.61349693251533743</v>
      </c>
      <c r="H49" s="8" t="s">
        <v>383</v>
      </c>
      <c r="I49" s="8" t="s">
        <v>379</v>
      </c>
      <c r="J49" s="47">
        <v>6.1970168457493702E-2</v>
      </c>
      <c r="K49" s="8">
        <v>1</v>
      </c>
    </row>
    <row r="50" spans="1:11" s="8" customFormat="1" x14ac:dyDescent="0.25">
      <c r="A50" s="10" t="s">
        <v>254</v>
      </c>
      <c r="B50" s="8" t="s">
        <v>380</v>
      </c>
      <c r="C50" s="46">
        <f t="shared" si="3"/>
        <v>0.40217910443199129</v>
      </c>
      <c r="D50" s="46">
        <f t="shared" si="4"/>
        <v>4.7433298668783874E-2</v>
      </c>
      <c r="E50" s="46">
        <f>1-J50</f>
        <v>0.89450180123667034</v>
      </c>
      <c r="F50" s="8">
        <v>2030</v>
      </c>
      <c r="G50" s="8">
        <v>0.77519379844961234</v>
      </c>
      <c r="H50" s="8" t="s">
        <v>381</v>
      </c>
      <c r="I50" s="8" t="s">
        <v>379</v>
      </c>
      <c r="J50" s="47">
        <v>0.10549819876332966</v>
      </c>
      <c r="K50" s="8">
        <v>0.57999999999999996</v>
      </c>
    </row>
    <row r="51" spans="1:11" s="8" customFormat="1" x14ac:dyDescent="0.25">
      <c r="A51" s="10" t="s">
        <v>256</v>
      </c>
      <c r="B51" s="8" t="s">
        <v>380</v>
      </c>
      <c r="C51" s="46">
        <f t="shared" si="3"/>
        <v>0.40076388888888886</v>
      </c>
      <c r="D51" s="46">
        <f t="shared" si="4"/>
        <v>2.0138888888888858E-3</v>
      </c>
      <c r="E51" s="46">
        <f>1-J51</f>
        <v>0.995</v>
      </c>
      <c r="F51" s="8">
        <v>2030</v>
      </c>
      <c r="G51" s="8">
        <v>0.69444444444444442</v>
      </c>
      <c r="H51" s="8" t="s">
        <v>382</v>
      </c>
      <c r="I51" s="8" t="s">
        <v>379</v>
      </c>
      <c r="J51" s="47">
        <v>4.9999999999999932E-3</v>
      </c>
      <c r="K51" s="8">
        <v>0.57999999999999996</v>
      </c>
    </row>
    <row r="52" spans="1:11" s="8" customFormat="1" x14ac:dyDescent="0.25">
      <c r="A52" s="10" t="s">
        <v>258</v>
      </c>
      <c r="B52" s="8" t="s">
        <v>380</v>
      </c>
      <c r="C52" s="46">
        <f t="shared" si="3"/>
        <v>0.37264198787305042</v>
      </c>
      <c r="D52" s="46">
        <f t="shared" si="4"/>
        <v>2.461828609955229E-2</v>
      </c>
      <c r="E52" s="46">
        <f>1-J52</f>
        <v>0.9380298315425063</v>
      </c>
      <c r="F52" s="8">
        <v>2030</v>
      </c>
      <c r="G52" s="8">
        <v>0.68493150684931503</v>
      </c>
      <c r="H52" s="8" t="s">
        <v>383</v>
      </c>
      <c r="I52" s="8" t="s">
        <v>379</v>
      </c>
      <c r="J52" s="47">
        <v>6.1970168457493702E-2</v>
      </c>
      <c r="K52" s="8">
        <v>0.57999999999999996</v>
      </c>
    </row>
    <row r="53" spans="1:11" s="8" customFormat="1" x14ac:dyDescent="0.25">
      <c r="A53" s="10" t="s">
        <v>259</v>
      </c>
      <c r="B53" s="8" t="s">
        <v>380</v>
      </c>
      <c r="C53" s="46">
        <f t="shared" si="3"/>
        <v>0.37264198787305042</v>
      </c>
      <c r="D53" s="46">
        <f t="shared" si="4"/>
        <v>2.461828609955229E-2</v>
      </c>
      <c r="E53" s="46">
        <f>1-J53</f>
        <v>0.9380298315425063</v>
      </c>
      <c r="F53" s="8">
        <v>2030</v>
      </c>
      <c r="G53" s="8">
        <v>0.68493150684931503</v>
      </c>
      <c r="H53" s="8" t="s">
        <v>383</v>
      </c>
      <c r="I53" s="8" t="s">
        <v>379</v>
      </c>
      <c r="J53" s="47">
        <v>6.1970168457493702E-2</v>
      </c>
      <c r="K53" s="8">
        <v>0.57999999999999996</v>
      </c>
    </row>
    <row r="54" spans="1:11" s="8" customFormat="1" x14ac:dyDescent="0.25">
      <c r="A54" s="8" t="s">
        <v>260</v>
      </c>
      <c r="B54" s="8" t="s">
        <v>380</v>
      </c>
      <c r="C54" s="46">
        <f t="shared" si="3"/>
        <v>0.43512658227848111</v>
      </c>
      <c r="D54" s="46">
        <f t="shared" si="4"/>
        <v>0.19778481012658214</v>
      </c>
      <c r="E54" s="46">
        <f t="shared" si="0"/>
        <v>0.68750000000000022</v>
      </c>
      <c r="F54" s="8">
        <v>2030</v>
      </c>
      <c r="G54" s="8">
        <v>0.63291139240506322</v>
      </c>
      <c r="H54" s="8" t="s">
        <v>381</v>
      </c>
      <c r="I54" s="8" t="s">
        <v>379</v>
      </c>
      <c r="J54" s="47">
        <v>0.31249999999999983</v>
      </c>
      <c r="K54" s="8">
        <v>1</v>
      </c>
    </row>
    <row r="55" spans="1:11" s="8" customFormat="1" x14ac:dyDescent="0.25">
      <c r="A55" s="8" t="s">
        <v>264</v>
      </c>
      <c r="B55" s="8" t="s">
        <v>380</v>
      </c>
      <c r="C55" s="46">
        <f t="shared" si="3"/>
        <v>0.56614038052953808</v>
      </c>
      <c r="D55" s="46">
        <f t="shared" si="4"/>
        <v>6.6771011875525102E-2</v>
      </c>
      <c r="E55" s="46">
        <f t="shared" si="0"/>
        <v>0.89450180123667034</v>
      </c>
      <c r="F55" s="8">
        <v>2030</v>
      </c>
      <c r="G55" s="8">
        <v>0.63291139240506322</v>
      </c>
      <c r="H55" s="8" t="s">
        <v>381</v>
      </c>
      <c r="I55" s="8" t="s">
        <v>379</v>
      </c>
      <c r="J55" s="47">
        <v>0.10549819876332966</v>
      </c>
      <c r="K55" s="8">
        <v>1</v>
      </c>
    </row>
    <row r="56" spans="1:11" s="8" customFormat="1" x14ac:dyDescent="0.25">
      <c r="A56" s="8" t="s">
        <v>265</v>
      </c>
      <c r="B56" s="8" t="s">
        <v>380</v>
      </c>
      <c r="C56" s="46">
        <f t="shared" si="3"/>
        <v>0.89450180123667034</v>
      </c>
      <c r="D56" s="46">
        <f t="shared" si="4"/>
        <v>0.10549819876332966</v>
      </c>
      <c r="E56" s="46">
        <f t="shared" si="0"/>
        <v>0.89450180123667034</v>
      </c>
      <c r="F56" s="8">
        <v>2030</v>
      </c>
      <c r="G56" s="8">
        <v>1</v>
      </c>
      <c r="H56" s="8" t="s">
        <v>381</v>
      </c>
      <c r="I56" s="8" t="s">
        <v>379</v>
      </c>
      <c r="J56" s="47">
        <v>0.10549819876332966</v>
      </c>
      <c r="K56" s="8">
        <v>1</v>
      </c>
    </row>
    <row r="57" spans="1:11" s="8" customFormat="1" x14ac:dyDescent="0.25">
      <c r="A57" s="8" t="s">
        <v>268</v>
      </c>
      <c r="B57" s="8" t="s">
        <v>380</v>
      </c>
      <c r="C57" s="46">
        <f t="shared" si="3"/>
        <v>0.995</v>
      </c>
      <c r="D57" s="46">
        <f t="shared" si="4"/>
        <v>4.9999999999999932E-3</v>
      </c>
      <c r="E57" s="46">
        <f t="shared" si="0"/>
        <v>0.995</v>
      </c>
      <c r="F57" s="8">
        <v>2030</v>
      </c>
      <c r="G57" s="8">
        <v>1</v>
      </c>
      <c r="H57" s="8" t="s">
        <v>382</v>
      </c>
      <c r="I57" s="8" t="s">
        <v>379</v>
      </c>
      <c r="J57" s="47">
        <v>4.9999999999999932E-3</v>
      </c>
      <c r="K57" s="8">
        <v>1</v>
      </c>
    </row>
    <row r="58" spans="1:11" s="8" customFormat="1" x14ac:dyDescent="0.25">
      <c r="A58" s="8" t="s">
        <v>238</v>
      </c>
      <c r="B58" s="8" t="s">
        <v>380</v>
      </c>
      <c r="C58" s="46">
        <f t="shared" si="3"/>
        <v>0.60840707964601726</v>
      </c>
      <c r="D58" s="46">
        <f t="shared" si="4"/>
        <v>0.27654867256637217</v>
      </c>
      <c r="E58" s="46">
        <f t="shared" si="0"/>
        <v>0.68749999999999944</v>
      </c>
      <c r="F58" s="8">
        <v>2050</v>
      </c>
      <c r="G58" s="8">
        <v>0.88495575221238942</v>
      </c>
      <c r="H58" s="8" t="s">
        <v>381</v>
      </c>
      <c r="I58" s="8" t="s">
        <v>379</v>
      </c>
      <c r="J58" s="47">
        <v>0.31250000000000056</v>
      </c>
      <c r="K58" s="8">
        <v>1</v>
      </c>
    </row>
    <row r="59" spans="1:11" s="8" customFormat="1" x14ac:dyDescent="0.3">
      <c r="A59" s="8" t="s">
        <v>241</v>
      </c>
      <c r="B59" s="8" t="s">
        <v>380</v>
      </c>
      <c r="C59" s="46">
        <f t="shared" si="3"/>
        <v>0.7890408648392111</v>
      </c>
      <c r="D59" s="46">
        <f t="shared" si="4"/>
        <v>9.5914887373178381E-2</v>
      </c>
      <c r="E59" s="46">
        <f t="shared" si="0"/>
        <v>0.89161617726830844</v>
      </c>
      <c r="F59" s="8">
        <v>2050</v>
      </c>
      <c r="G59" s="8">
        <v>0.88495575221238942</v>
      </c>
      <c r="H59" s="8" t="s">
        <v>381</v>
      </c>
      <c r="I59" s="8" t="s">
        <v>379</v>
      </c>
      <c r="J59" s="47">
        <v>0.10838382273169156</v>
      </c>
      <c r="K59" s="8">
        <v>1</v>
      </c>
    </row>
    <row r="60" spans="1:11" s="8" customFormat="1" x14ac:dyDescent="0.3">
      <c r="A60" s="8" t="s">
        <v>242</v>
      </c>
      <c r="B60" s="8" t="s">
        <v>380</v>
      </c>
      <c r="C60" s="46">
        <f t="shared" si="3"/>
        <v>0.88495575221238942</v>
      </c>
      <c r="D60" s="46">
        <f t="shared" si="4"/>
        <v>0</v>
      </c>
      <c r="E60" s="46">
        <f t="shared" si="0"/>
        <v>1</v>
      </c>
      <c r="F60" s="8">
        <v>2050</v>
      </c>
      <c r="G60" s="8">
        <v>0.88495575221238942</v>
      </c>
      <c r="H60" s="8" t="s">
        <v>382</v>
      </c>
      <c r="I60" s="8" t="s">
        <v>379</v>
      </c>
      <c r="J60" s="47">
        <v>0</v>
      </c>
      <c r="K60" s="8">
        <v>1</v>
      </c>
    </row>
    <row r="61" spans="1:11" s="8" customFormat="1" x14ac:dyDescent="0.3">
      <c r="A61" s="8" t="s">
        <v>245</v>
      </c>
      <c r="B61" s="8" t="s">
        <v>380</v>
      </c>
      <c r="C61" s="46">
        <f t="shared" si="3"/>
        <v>0.53072391504065974</v>
      </c>
      <c r="D61" s="46">
        <f t="shared" si="4"/>
        <v>6.4514180197435447E-2</v>
      </c>
      <c r="E61" s="46">
        <f t="shared" si="0"/>
        <v>0.89161617726830844</v>
      </c>
      <c r="F61" s="8">
        <v>2050</v>
      </c>
      <c r="G61" s="8">
        <v>0.59523809523809523</v>
      </c>
      <c r="H61" s="8" t="s">
        <v>381</v>
      </c>
      <c r="I61" s="8" t="s">
        <v>379</v>
      </c>
      <c r="J61" s="47">
        <v>0.10838382273169156</v>
      </c>
      <c r="K61" s="8">
        <v>1</v>
      </c>
    </row>
    <row r="62" spans="1:11" s="8" customFormat="1" x14ac:dyDescent="0.3">
      <c r="A62" s="8" t="s">
        <v>250</v>
      </c>
      <c r="B62" s="8" t="s">
        <v>380</v>
      </c>
      <c r="C62" s="46">
        <f t="shared" si="3"/>
        <v>4.2894087376601372E-2</v>
      </c>
      <c r="D62" s="46">
        <f t="shared" si="4"/>
        <v>0.44019770006301218</v>
      </c>
      <c r="E62" s="46">
        <f t="shared" si="0"/>
        <v>8.8790760869564833E-2</v>
      </c>
      <c r="F62" s="8">
        <v>2050</v>
      </c>
      <c r="G62" s="8">
        <v>0.48309178743961356</v>
      </c>
      <c r="H62" s="8" t="s">
        <v>383</v>
      </c>
      <c r="I62" s="8" t="s">
        <v>379</v>
      </c>
      <c r="J62" s="47">
        <v>0.91120923913043517</v>
      </c>
      <c r="K62" s="8">
        <v>1</v>
      </c>
    </row>
    <row r="63" spans="1:11" s="8" customFormat="1" x14ac:dyDescent="0.3">
      <c r="A63" s="8" t="s">
        <v>252</v>
      </c>
      <c r="B63" s="8" t="s">
        <v>380</v>
      </c>
      <c r="C63" s="46">
        <f t="shared" si="3"/>
        <v>0.49261083743842371</v>
      </c>
      <c r="D63" s="46">
        <f t="shared" si="4"/>
        <v>0</v>
      </c>
      <c r="E63" s="46">
        <f t="shared" si="0"/>
        <v>1</v>
      </c>
      <c r="F63" s="8">
        <v>2050</v>
      </c>
      <c r="G63" s="8">
        <v>0.49261083743842371</v>
      </c>
      <c r="H63" s="8" t="s">
        <v>382</v>
      </c>
      <c r="I63" s="8" t="s">
        <v>379</v>
      </c>
      <c r="J63" s="47">
        <v>0</v>
      </c>
      <c r="K63" s="8">
        <v>1</v>
      </c>
    </row>
    <row r="64" spans="1:11" s="8" customFormat="1" x14ac:dyDescent="0.3">
      <c r="A64" s="45" t="s">
        <v>253</v>
      </c>
      <c r="B64" s="8" t="s">
        <v>380</v>
      </c>
      <c r="C64" s="46">
        <f t="shared" si="3"/>
        <v>0.43834124001745872</v>
      </c>
      <c r="D64" s="46">
        <f t="shared" si="4"/>
        <v>4.4750547422154847E-2</v>
      </c>
      <c r="E64" s="46">
        <f t="shared" si="0"/>
        <v>0.90736636683613947</v>
      </c>
      <c r="F64" s="8">
        <v>2050</v>
      </c>
      <c r="G64" s="8">
        <v>0.48309178743961356</v>
      </c>
      <c r="H64" s="8" t="s">
        <v>383</v>
      </c>
      <c r="I64" s="8" t="s">
        <v>379</v>
      </c>
      <c r="J64" s="47">
        <v>9.2633633163860529E-2</v>
      </c>
      <c r="K64" s="8">
        <v>1</v>
      </c>
    </row>
    <row r="65" spans="1:11" s="8" customFormat="1" x14ac:dyDescent="0.3">
      <c r="A65" s="10" t="s">
        <v>254</v>
      </c>
      <c r="B65" s="8" t="s">
        <v>380</v>
      </c>
      <c r="C65" s="46">
        <f t="shared" si="3"/>
        <v>0.36418125550395697</v>
      </c>
      <c r="D65" s="46">
        <f t="shared" si="4"/>
        <v>4.4269448721395148E-2</v>
      </c>
      <c r="E65" s="46">
        <f>1-J65</f>
        <v>0.89161617726830844</v>
      </c>
      <c r="F65" s="8">
        <v>2050</v>
      </c>
      <c r="G65" s="8">
        <v>0.70422535211267612</v>
      </c>
      <c r="H65" s="8" t="s">
        <v>381</v>
      </c>
      <c r="I65" s="8" t="s">
        <v>379</v>
      </c>
      <c r="J65" s="47">
        <v>0.10838382273169156</v>
      </c>
      <c r="K65" s="8">
        <v>0.57999999999999996</v>
      </c>
    </row>
    <row r="66" spans="1:11" s="8" customFormat="1" x14ac:dyDescent="0.3">
      <c r="A66" s="10" t="s">
        <v>256</v>
      </c>
      <c r="B66" s="8" t="s">
        <v>380</v>
      </c>
      <c r="C66" s="46">
        <f t="shared" si="3"/>
        <v>0.34319526627218933</v>
      </c>
      <c r="D66" s="46">
        <f t="shared" si="4"/>
        <v>0</v>
      </c>
      <c r="E66" s="46">
        <f>1-J66</f>
        <v>1</v>
      </c>
      <c r="F66" s="8">
        <v>2050</v>
      </c>
      <c r="G66" s="8">
        <v>0.59171597633136097</v>
      </c>
      <c r="H66" s="8" t="s">
        <v>382</v>
      </c>
      <c r="I66" s="8" t="s">
        <v>379</v>
      </c>
      <c r="J66" s="47">
        <v>0</v>
      </c>
      <c r="K66" s="8">
        <v>0.57999999999999996</v>
      </c>
    </row>
    <row r="67" spans="1:11" s="8" customFormat="1" x14ac:dyDescent="0.3">
      <c r="A67" s="10" t="s">
        <v>258</v>
      </c>
      <c r="B67" s="8" t="s">
        <v>380</v>
      </c>
      <c r="C67" s="46">
        <f t="shared" si="3"/>
        <v>0.30597237951451217</v>
      </c>
      <c r="D67" s="46">
        <f t="shared" si="4"/>
        <v>3.1236922811069247E-2</v>
      </c>
      <c r="E67" s="46">
        <f>1-J67</f>
        <v>0.90736636683613947</v>
      </c>
      <c r="F67" s="8">
        <v>2050</v>
      </c>
      <c r="G67" s="8">
        <v>0.58139534883720934</v>
      </c>
      <c r="H67" s="8" t="s">
        <v>383</v>
      </c>
      <c r="I67" s="8" t="s">
        <v>379</v>
      </c>
      <c r="J67" s="47">
        <v>9.2633633163860529E-2</v>
      </c>
      <c r="K67" s="8">
        <v>0.57999999999999996</v>
      </c>
    </row>
    <row r="68" spans="1:11" s="8" customFormat="1" x14ac:dyDescent="0.3">
      <c r="A68" s="10" t="s">
        <v>259</v>
      </c>
      <c r="B68" s="8" t="s">
        <v>380</v>
      </c>
      <c r="C68" s="46">
        <f t="shared" si="3"/>
        <v>0.30597237951451217</v>
      </c>
      <c r="D68" s="46">
        <f t="shared" si="4"/>
        <v>3.1236922811069247E-2</v>
      </c>
      <c r="E68" s="46">
        <f>1-J68</f>
        <v>0.90736636683613947</v>
      </c>
      <c r="F68" s="8">
        <v>2050</v>
      </c>
      <c r="G68" s="8">
        <v>0.58139534883720934</v>
      </c>
      <c r="H68" s="8" t="s">
        <v>383</v>
      </c>
      <c r="I68" s="8" t="s">
        <v>379</v>
      </c>
      <c r="J68" s="47">
        <v>9.2633633163860529E-2</v>
      </c>
      <c r="K68" s="8">
        <v>0.57999999999999996</v>
      </c>
    </row>
    <row r="69" spans="1:11" s="8" customFormat="1" x14ac:dyDescent="0.3">
      <c r="A69" s="8" t="s">
        <v>260</v>
      </c>
      <c r="B69" s="8" t="s">
        <v>380</v>
      </c>
      <c r="C69" s="46">
        <f t="shared" si="3"/>
        <v>0.38841807909604487</v>
      </c>
      <c r="D69" s="46">
        <f t="shared" si="4"/>
        <v>0.1765536723163845</v>
      </c>
      <c r="E69" s="46">
        <f t="shared" si="0"/>
        <v>0.68749999999999944</v>
      </c>
      <c r="F69" s="8">
        <v>2050</v>
      </c>
      <c r="G69" s="8">
        <v>0.56497175141242939</v>
      </c>
      <c r="H69" s="8" t="s">
        <v>381</v>
      </c>
      <c r="I69" s="8" t="s">
        <v>379</v>
      </c>
      <c r="J69" s="47">
        <v>0.31250000000000056</v>
      </c>
      <c r="K69" s="8">
        <v>1</v>
      </c>
    </row>
    <row r="70" spans="1:11" s="8" customFormat="1" x14ac:dyDescent="0.3">
      <c r="A70" s="8" t="s">
        <v>264</v>
      </c>
      <c r="B70" s="8" t="s">
        <v>380</v>
      </c>
      <c r="C70" s="46">
        <f t="shared" si="3"/>
        <v>0.50373795325893134</v>
      </c>
      <c r="D70" s="46">
        <f t="shared" si="4"/>
        <v>6.123379815349806E-2</v>
      </c>
      <c r="E70" s="46">
        <f t="shared" si="0"/>
        <v>0.89161617726830844</v>
      </c>
      <c r="F70" s="8">
        <v>2050</v>
      </c>
      <c r="G70" s="8">
        <v>0.56497175141242939</v>
      </c>
      <c r="H70" s="8" t="s">
        <v>381</v>
      </c>
      <c r="I70" s="8" t="s">
        <v>379</v>
      </c>
      <c r="J70" s="47">
        <v>0.10838382273169156</v>
      </c>
      <c r="K70" s="8">
        <v>1</v>
      </c>
    </row>
    <row r="71" spans="1:11" s="8" customFormat="1" x14ac:dyDescent="0.3">
      <c r="A71" s="8" t="s">
        <v>265</v>
      </c>
      <c r="B71" s="8" t="s">
        <v>380</v>
      </c>
      <c r="C71" s="46">
        <f t="shared" si="3"/>
        <v>0.71329294181464675</v>
      </c>
      <c r="D71" s="46">
        <f t="shared" si="4"/>
        <v>8.670705818535325E-2</v>
      </c>
      <c r="E71" s="46">
        <f t="shared" si="0"/>
        <v>0.89161617726830844</v>
      </c>
      <c r="F71" s="8">
        <v>2050</v>
      </c>
      <c r="G71" s="8">
        <v>0.8</v>
      </c>
      <c r="H71" s="8" t="s">
        <v>381</v>
      </c>
      <c r="I71" s="8" t="s">
        <v>379</v>
      </c>
      <c r="J71" s="47">
        <v>0.10838382273169156</v>
      </c>
      <c r="K71" s="8">
        <v>1</v>
      </c>
    </row>
    <row r="72" spans="1:11" s="8" customFormat="1" x14ac:dyDescent="0.3">
      <c r="A72" s="8" t="s">
        <v>268</v>
      </c>
      <c r="B72" s="8" t="s">
        <v>380</v>
      </c>
      <c r="C72" s="46">
        <f t="shared" si="3"/>
        <v>0.8</v>
      </c>
      <c r="D72" s="46">
        <f t="shared" si="4"/>
        <v>0</v>
      </c>
      <c r="E72" s="46">
        <f t="shared" si="0"/>
        <v>1</v>
      </c>
      <c r="F72" s="8">
        <v>2050</v>
      </c>
      <c r="G72" s="8">
        <v>0.8</v>
      </c>
      <c r="H72" s="8" t="s">
        <v>382</v>
      </c>
      <c r="I72" s="8" t="s">
        <v>379</v>
      </c>
      <c r="J72" s="47">
        <v>0</v>
      </c>
      <c r="K72" s="8">
        <v>1</v>
      </c>
    </row>
    <row r="73" spans="1:11" s="8" customFormat="1" x14ac:dyDescent="0.3">
      <c r="A73" s="8" t="s">
        <v>238</v>
      </c>
      <c r="B73" s="8" t="s">
        <v>380</v>
      </c>
      <c r="C73" s="46">
        <f t="shared" si="3"/>
        <v>0.66406249999999978</v>
      </c>
      <c r="D73" s="46">
        <f t="shared" si="4"/>
        <v>0.30184659090909116</v>
      </c>
      <c r="E73" s="46">
        <f t="shared" ref="E73:E79" si="5">1-J73</f>
        <v>0.68749999999999978</v>
      </c>
      <c r="F73" s="8">
        <v>2015</v>
      </c>
      <c r="G73" s="8">
        <v>0.96590909090909094</v>
      </c>
      <c r="H73" s="8" t="s">
        <v>381</v>
      </c>
      <c r="I73" s="8" t="s">
        <v>379</v>
      </c>
      <c r="J73" s="47">
        <v>0.31250000000000028</v>
      </c>
      <c r="K73" s="8">
        <v>1</v>
      </c>
    </row>
    <row r="74" spans="1:11" s="8" customFormat="1" x14ac:dyDescent="0.3">
      <c r="A74" s="8" t="s">
        <v>241</v>
      </c>
      <c r="B74" s="8" t="s">
        <v>380</v>
      </c>
      <c r="C74" s="46">
        <f t="shared" si="3"/>
        <v>0.88411660348498977</v>
      </c>
      <c r="D74" s="46">
        <f t="shared" si="4"/>
        <v>8.1792487424101223E-2</v>
      </c>
      <c r="E74" s="46">
        <f t="shared" si="5"/>
        <v>0.91532071890210698</v>
      </c>
      <c r="F74" s="8">
        <v>2015</v>
      </c>
      <c r="G74" s="8">
        <v>0.96590909090909094</v>
      </c>
      <c r="H74" s="8" t="s">
        <v>381</v>
      </c>
      <c r="I74" s="8" t="s">
        <v>379</v>
      </c>
      <c r="J74" s="47">
        <v>8.4679281097893022E-2</v>
      </c>
      <c r="K74" s="8">
        <v>1</v>
      </c>
    </row>
    <row r="75" spans="1:11" s="8" customFormat="1" x14ac:dyDescent="0.3">
      <c r="A75" s="8" t="s">
        <v>242</v>
      </c>
      <c r="B75" s="8" t="s">
        <v>380</v>
      </c>
      <c r="C75" s="46">
        <f t="shared" si="3"/>
        <v>0.96590909090909094</v>
      </c>
      <c r="D75" s="46">
        <f t="shared" si="4"/>
        <v>0</v>
      </c>
      <c r="E75" s="46">
        <f t="shared" si="5"/>
        <v>1</v>
      </c>
      <c r="F75" s="8">
        <v>2015</v>
      </c>
      <c r="G75" s="8">
        <v>0.96590909090909094</v>
      </c>
      <c r="H75" s="8" t="s">
        <v>382</v>
      </c>
      <c r="I75" s="8" t="s">
        <v>379</v>
      </c>
      <c r="J75" s="47">
        <v>0</v>
      </c>
      <c r="K75" s="8">
        <v>1</v>
      </c>
    </row>
    <row r="76" spans="1:11" s="8" customFormat="1" x14ac:dyDescent="0.3">
      <c r="A76" s="8" t="s">
        <v>245</v>
      </c>
      <c r="B76" s="8" t="s">
        <v>380</v>
      </c>
      <c r="C76" s="46">
        <f t="shared" si="3"/>
        <v>0.8121071063685652</v>
      </c>
      <c r="D76" s="46">
        <f t="shared" si="4"/>
        <v>7.5130655869197052E-2</v>
      </c>
      <c r="E76" s="46">
        <f t="shared" si="5"/>
        <v>0.91532071890210698</v>
      </c>
      <c r="F76" s="8">
        <v>2015</v>
      </c>
      <c r="G76" s="8">
        <v>0.8872377622377623</v>
      </c>
      <c r="H76" s="8" t="s">
        <v>381</v>
      </c>
      <c r="I76" s="8" t="s">
        <v>379</v>
      </c>
      <c r="J76" s="47">
        <v>8.4679281097893022E-2</v>
      </c>
      <c r="K76" s="8">
        <v>1</v>
      </c>
    </row>
    <row r="77" spans="1:11" s="8" customFormat="1" x14ac:dyDescent="0.3">
      <c r="A77" s="8" t="s">
        <v>250</v>
      </c>
      <c r="B77" s="8" t="s">
        <v>380</v>
      </c>
      <c r="C77" s="46">
        <f t="shared" si="3"/>
        <v>7.5921547829421232E-2</v>
      </c>
      <c r="D77" s="46">
        <f t="shared" si="4"/>
        <v>0.77913980186383036</v>
      </c>
      <c r="E77" s="46">
        <f t="shared" si="5"/>
        <v>8.8790760869565277E-2</v>
      </c>
      <c r="F77" s="8">
        <v>2015</v>
      </c>
      <c r="G77" s="8">
        <v>0.85506134969325154</v>
      </c>
      <c r="H77" s="8" t="s">
        <v>383</v>
      </c>
      <c r="I77" s="8" t="s">
        <v>379</v>
      </c>
      <c r="J77" s="47">
        <v>0.91120923913043472</v>
      </c>
      <c r="K77" s="8">
        <v>1</v>
      </c>
    </row>
    <row r="78" spans="1:11" s="8" customFormat="1" x14ac:dyDescent="0.3">
      <c r="A78" s="8" t="s">
        <v>252</v>
      </c>
      <c r="B78" s="8" t="s">
        <v>380</v>
      </c>
      <c r="C78" s="46">
        <f t="shared" si="3"/>
        <v>0.85791925465838514</v>
      </c>
      <c r="D78" s="46">
        <f t="shared" si="4"/>
        <v>0</v>
      </c>
      <c r="E78" s="46">
        <f t="shared" si="5"/>
        <v>1</v>
      </c>
      <c r="F78" s="8">
        <v>2015</v>
      </c>
      <c r="G78" s="8">
        <v>0.85791925465838514</v>
      </c>
      <c r="H78" s="8" t="s">
        <v>382</v>
      </c>
      <c r="I78" s="8" t="s">
        <v>379</v>
      </c>
      <c r="J78" s="47">
        <v>0</v>
      </c>
      <c r="K78" s="8">
        <v>1</v>
      </c>
    </row>
    <row r="79" spans="1:11" s="8" customFormat="1" x14ac:dyDescent="0.3">
      <c r="A79" s="45" t="s">
        <v>253</v>
      </c>
      <c r="B79" s="8" t="s">
        <v>380</v>
      </c>
      <c r="C79" s="46">
        <f t="shared" si="3"/>
        <v>0.80647351791000121</v>
      </c>
      <c r="D79" s="46">
        <f t="shared" si="4"/>
        <v>4.858783178325031E-2</v>
      </c>
      <c r="E79" s="46">
        <f t="shared" si="5"/>
        <v>0.94317620390550816</v>
      </c>
      <c r="F79" s="8">
        <v>2015</v>
      </c>
      <c r="G79" s="8">
        <v>0.85506134969325154</v>
      </c>
      <c r="H79" s="8" t="s">
        <v>383</v>
      </c>
      <c r="I79" s="8" t="s">
        <v>379</v>
      </c>
      <c r="J79" s="47">
        <v>5.6823796094491841E-2</v>
      </c>
      <c r="K79" s="8">
        <v>1</v>
      </c>
    </row>
    <row r="80" spans="1:11" s="8" customFormat="1" x14ac:dyDescent="0.3">
      <c r="A80" s="10" t="s">
        <v>254</v>
      </c>
      <c r="B80" s="8" t="s">
        <v>380</v>
      </c>
      <c r="C80" s="46">
        <f t="shared" si="3"/>
        <v>0.48613109111457831</v>
      </c>
      <c r="D80" s="46">
        <f t="shared" si="4"/>
        <v>4.4973560048212367E-2</v>
      </c>
      <c r="E80" s="46">
        <f>1-J80</f>
        <v>0.91532071890210698</v>
      </c>
      <c r="F80" s="8">
        <v>2015</v>
      </c>
      <c r="G80" s="8">
        <v>0.91569767441860461</v>
      </c>
      <c r="H80" s="8" t="s">
        <v>381</v>
      </c>
      <c r="I80" s="8" t="s">
        <v>379</v>
      </c>
      <c r="J80" s="47">
        <v>8.4679281097893022E-2</v>
      </c>
      <c r="K80" s="8">
        <v>0.57999999999999996</v>
      </c>
    </row>
    <row r="81" spans="1:11" s="8" customFormat="1" x14ac:dyDescent="0.3">
      <c r="A81" s="10" t="s">
        <v>256</v>
      </c>
      <c r="B81" s="8" t="s">
        <v>380</v>
      </c>
      <c r="C81" s="46">
        <f t="shared" si="3"/>
        <v>0.51354166666666656</v>
      </c>
      <c r="D81" s="46">
        <f t="shared" si="4"/>
        <v>0</v>
      </c>
      <c r="E81" s="46">
        <f>1-J81</f>
        <v>1</v>
      </c>
      <c r="F81" s="8">
        <v>2015</v>
      </c>
      <c r="G81" s="8">
        <v>0.88541666666666663</v>
      </c>
      <c r="H81" s="8" t="s">
        <v>382</v>
      </c>
      <c r="I81" s="8" t="s">
        <v>379</v>
      </c>
      <c r="J81" s="47">
        <v>0</v>
      </c>
      <c r="K81" s="8">
        <v>0.57999999999999996</v>
      </c>
    </row>
    <row r="82" spans="1:11" s="8" customFormat="1" x14ac:dyDescent="0.3">
      <c r="A82" s="10" t="s">
        <v>258</v>
      </c>
      <c r="B82" s="8" t="s">
        <v>380</v>
      </c>
      <c r="C82" s="46">
        <f t="shared" si="3"/>
        <v>0.48240878785372482</v>
      </c>
      <c r="D82" s="46">
        <f t="shared" si="4"/>
        <v>2.9063814886001221E-2</v>
      </c>
      <c r="E82" s="46">
        <f>1-J82</f>
        <v>0.94317620390550816</v>
      </c>
      <c r="F82" s="8">
        <v>2015</v>
      </c>
      <c r="G82" s="8">
        <v>0.88184931506849318</v>
      </c>
      <c r="H82" s="8" t="s">
        <v>383</v>
      </c>
      <c r="I82" s="8" t="s">
        <v>379</v>
      </c>
      <c r="J82" s="47">
        <v>5.6823796094491841E-2</v>
      </c>
      <c r="K82" s="8">
        <v>0.57999999999999996</v>
      </c>
    </row>
    <row r="83" spans="1:11" s="8" customFormat="1" x14ac:dyDescent="0.3">
      <c r="A83" s="10" t="s">
        <v>259</v>
      </c>
      <c r="B83" s="8" t="s">
        <v>380</v>
      </c>
      <c r="C83" s="46">
        <f t="shared" si="3"/>
        <v>0.48240878785372482</v>
      </c>
      <c r="D83" s="46">
        <f t="shared" si="4"/>
        <v>2.9063814886001221E-2</v>
      </c>
      <c r="E83" s="46">
        <f>1-J83</f>
        <v>0.94317620390550816</v>
      </c>
      <c r="F83" s="8">
        <v>2015</v>
      </c>
      <c r="G83" s="8">
        <v>0.88184931506849318</v>
      </c>
      <c r="H83" s="8" t="s">
        <v>383</v>
      </c>
      <c r="I83" s="8" t="s">
        <v>379</v>
      </c>
      <c r="J83" s="47">
        <v>5.6823796094491841E-2</v>
      </c>
      <c r="K83" s="8">
        <v>0.57999999999999996</v>
      </c>
    </row>
    <row r="84" spans="1:11" s="8" customFormat="1" x14ac:dyDescent="0.3">
      <c r="A84" s="8" t="s">
        <v>260</v>
      </c>
      <c r="B84" s="8" t="s">
        <v>380</v>
      </c>
      <c r="C84" s="46">
        <f t="shared" si="3"/>
        <v>0.59285996835443011</v>
      </c>
      <c r="D84" s="46">
        <f t="shared" si="4"/>
        <v>0.26948180379746856</v>
      </c>
      <c r="E84" s="46">
        <f t="shared" ref="E84:E94" si="6">1-J84</f>
        <v>0.68749999999999978</v>
      </c>
      <c r="F84" s="8">
        <v>2015</v>
      </c>
      <c r="G84" s="8">
        <v>0.86234177215189867</v>
      </c>
      <c r="H84" s="8" t="s">
        <v>381</v>
      </c>
      <c r="I84" s="8" t="s">
        <v>379</v>
      </c>
      <c r="J84" s="47">
        <v>0.31250000000000028</v>
      </c>
      <c r="K84" s="8">
        <v>1</v>
      </c>
    </row>
    <row r="85" spans="1:11" s="8" customFormat="1" x14ac:dyDescent="0.3">
      <c r="A85" s="8" t="s">
        <v>264</v>
      </c>
      <c r="B85" s="8" t="s">
        <v>380</v>
      </c>
      <c r="C85" s="46">
        <f t="shared" si="3"/>
        <v>0.78931929082539287</v>
      </c>
      <c r="D85" s="46">
        <f t="shared" si="4"/>
        <v>7.302248132650585E-2</v>
      </c>
      <c r="E85" s="46">
        <f t="shared" si="6"/>
        <v>0.91532071890210698</v>
      </c>
      <c r="F85" s="8">
        <v>2015</v>
      </c>
      <c r="G85" s="8">
        <v>0.86234177215189867</v>
      </c>
      <c r="H85" s="8" t="s">
        <v>381</v>
      </c>
      <c r="I85" s="8" t="s">
        <v>379</v>
      </c>
      <c r="J85" s="47">
        <v>8.4679281097893022E-2</v>
      </c>
      <c r="K85" s="8">
        <v>1</v>
      </c>
    </row>
    <row r="86" spans="1:11" s="8" customFormat="1" x14ac:dyDescent="0.3">
      <c r="A86" s="8" t="s">
        <v>265</v>
      </c>
      <c r="B86" s="8" t="s">
        <v>380</v>
      </c>
      <c r="C86" s="46">
        <f t="shared" si="3"/>
        <v>0.91532071890210698</v>
      </c>
      <c r="D86" s="46">
        <f t="shared" si="4"/>
        <v>8.4679281097893022E-2</v>
      </c>
      <c r="E86" s="46">
        <f t="shared" si="6"/>
        <v>0.91532071890210698</v>
      </c>
      <c r="F86" s="8">
        <v>2015</v>
      </c>
      <c r="G86" s="8">
        <v>1</v>
      </c>
      <c r="H86" s="8" t="s">
        <v>381</v>
      </c>
      <c r="I86" s="8" t="s">
        <v>379</v>
      </c>
      <c r="J86" s="47">
        <v>8.4679281097893022E-2</v>
      </c>
      <c r="K86" s="8">
        <v>1</v>
      </c>
    </row>
    <row r="87" spans="1:11" s="8" customFormat="1" x14ac:dyDescent="0.3">
      <c r="A87" s="8" t="s">
        <v>268</v>
      </c>
      <c r="B87" s="8" t="s">
        <v>380</v>
      </c>
      <c r="C87" s="46">
        <f t="shared" si="3"/>
        <v>1</v>
      </c>
      <c r="D87" s="46">
        <f t="shared" si="4"/>
        <v>0</v>
      </c>
      <c r="E87" s="46">
        <f t="shared" si="6"/>
        <v>1</v>
      </c>
      <c r="F87" s="8">
        <v>2015</v>
      </c>
      <c r="G87" s="8">
        <v>1</v>
      </c>
      <c r="H87" s="8" t="s">
        <v>382</v>
      </c>
      <c r="I87" s="8" t="s">
        <v>379</v>
      </c>
      <c r="J87" s="47">
        <v>0</v>
      </c>
      <c r="K87" s="8">
        <v>1</v>
      </c>
    </row>
    <row r="88" spans="1:11" s="8" customFormat="1" x14ac:dyDescent="0.3">
      <c r="A88" s="8" t="s">
        <v>238</v>
      </c>
      <c r="B88" s="8" t="s">
        <v>380</v>
      </c>
      <c r="C88" s="46">
        <f t="shared" si="3"/>
        <v>0.64843749999999978</v>
      </c>
      <c r="D88" s="46">
        <f t="shared" si="4"/>
        <v>0.2947443181818184</v>
      </c>
      <c r="E88" s="46">
        <f t="shared" si="6"/>
        <v>0.68749999999999978</v>
      </c>
      <c r="F88" s="8">
        <v>2019</v>
      </c>
      <c r="G88" s="8">
        <v>0.94318181818181812</v>
      </c>
      <c r="H88" s="8" t="s">
        <v>381</v>
      </c>
      <c r="I88" s="8" t="s">
        <v>379</v>
      </c>
      <c r="J88" s="47">
        <v>0.31250000000000028</v>
      </c>
      <c r="K88" s="8">
        <v>1</v>
      </c>
    </row>
    <row r="89" spans="1:11" s="8" customFormat="1" x14ac:dyDescent="0.3">
      <c r="A89" s="8" t="s">
        <v>241</v>
      </c>
      <c r="B89" s="8" t="s">
        <v>380</v>
      </c>
      <c r="C89" s="46">
        <f t="shared" si="3"/>
        <v>0.86116065202757675</v>
      </c>
      <c r="D89" s="46">
        <f t="shared" si="4"/>
        <v>8.2021166154241432E-2</v>
      </c>
      <c r="E89" s="46">
        <f t="shared" si="6"/>
        <v>0.91303779974008137</v>
      </c>
      <c r="F89" s="8">
        <v>2019</v>
      </c>
      <c r="G89" s="8">
        <v>0.94318181818181812</v>
      </c>
      <c r="H89" s="8" t="s">
        <v>381</v>
      </c>
      <c r="I89" s="8" t="s">
        <v>379</v>
      </c>
      <c r="J89" s="47">
        <v>8.6962200259918632E-2</v>
      </c>
      <c r="K89" s="8">
        <v>1</v>
      </c>
    </row>
    <row r="90" spans="1:11" s="8" customFormat="1" x14ac:dyDescent="0.3">
      <c r="A90" s="8" t="s">
        <v>242</v>
      </c>
      <c r="B90" s="8" t="s">
        <v>380</v>
      </c>
      <c r="C90" s="46">
        <f t="shared" si="3"/>
        <v>0.94318181818181812</v>
      </c>
      <c r="D90" s="46">
        <f t="shared" si="4"/>
        <v>0</v>
      </c>
      <c r="E90" s="46">
        <f t="shared" si="6"/>
        <v>1</v>
      </c>
      <c r="F90" s="8">
        <v>2019</v>
      </c>
      <c r="G90" s="8">
        <v>0.94318181818181812</v>
      </c>
      <c r="H90" s="8" t="s">
        <v>382</v>
      </c>
      <c r="I90" s="8" t="s">
        <v>379</v>
      </c>
      <c r="J90" s="47">
        <v>0</v>
      </c>
      <c r="K90" s="8">
        <v>1</v>
      </c>
    </row>
    <row r="91" spans="1:11" s="8" customFormat="1" x14ac:dyDescent="0.3">
      <c r="A91" s="8" t="s">
        <v>245</v>
      </c>
      <c r="B91" s="8" t="s">
        <v>380</v>
      </c>
      <c r="C91" s="46">
        <f t="shared" si="3"/>
        <v>0.74144415730641222</v>
      </c>
      <c r="D91" s="46">
        <f t="shared" si="4"/>
        <v>7.0618779756524835E-2</v>
      </c>
      <c r="E91" s="46">
        <f t="shared" si="6"/>
        <v>0.91303779974008137</v>
      </c>
      <c r="F91" s="8">
        <v>2019</v>
      </c>
      <c r="G91" s="8">
        <v>0.81206293706293708</v>
      </c>
      <c r="H91" s="8" t="s">
        <v>381</v>
      </c>
      <c r="I91" s="8" t="s">
        <v>379</v>
      </c>
      <c r="J91" s="47">
        <v>8.6962200259918632E-2</v>
      </c>
      <c r="K91" s="8">
        <v>1</v>
      </c>
    </row>
    <row r="92" spans="1:11" s="8" customFormat="1" x14ac:dyDescent="0.3">
      <c r="A92" s="8" t="s">
        <v>250</v>
      </c>
      <c r="B92" s="8" t="s">
        <v>380</v>
      </c>
      <c r="C92" s="46">
        <f t="shared" ref="C92:C117" si="7">E92*K92*G92</f>
        <v>6.7342072469325026E-2</v>
      </c>
      <c r="D92" s="46">
        <f t="shared" ref="D92:D117" si="8">J92*K92*G92</f>
        <v>0.6910935103527609</v>
      </c>
      <c r="E92" s="46">
        <f t="shared" si="6"/>
        <v>8.8790760869565055E-2</v>
      </c>
      <c r="F92" s="8">
        <v>2019</v>
      </c>
      <c r="G92" s="8">
        <v>0.7584355828220859</v>
      </c>
      <c r="H92" s="8" t="s">
        <v>383</v>
      </c>
      <c r="I92" s="8" t="s">
        <v>379</v>
      </c>
      <c r="J92" s="47">
        <v>0.91120923913043494</v>
      </c>
      <c r="K92" s="8">
        <v>1</v>
      </c>
    </row>
    <row r="93" spans="1:11" s="8" customFormat="1" x14ac:dyDescent="0.3">
      <c r="A93" s="8" t="s">
        <v>252</v>
      </c>
      <c r="B93" s="8" t="s">
        <v>380</v>
      </c>
      <c r="C93" s="46">
        <f t="shared" si="7"/>
        <v>0.76319875776397517</v>
      </c>
      <c r="D93" s="46">
        <f t="shared" si="8"/>
        <v>0</v>
      </c>
      <c r="E93" s="46">
        <f t="shared" si="6"/>
        <v>1</v>
      </c>
      <c r="F93" s="8">
        <v>2019</v>
      </c>
      <c r="G93" s="8">
        <v>0.76319875776397517</v>
      </c>
      <c r="H93" s="8" t="s">
        <v>382</v>
      </c>
      <c r="I93" s="8" t="s">
        <v>379</v>
      </c>
      <c r="J93" s="47">
        <v>0</v>
      </c>
      <c r="K93" s="8">
        <v>1</v>
      </c>
    </row>
    <row r="94" spans="1:11" s="8" customFormat="1" x14ac:dyDescent="0.3">
      <c r="A94" s="45" t="s">
        <v>253</v>
      </c>
      <c r="B94" s="8" t="s">
        <v>380</v>
      </c>
      <c r="C94" s="46">
        <f t="shared" si="7"/>
        <v>0.71584342214184904</v>
      </c>
      <c r="D94" s="46">
        <f t="shared" si="8"/>
        <v>4.2592160680236892E-2</v>
      </c>
      <c r="E94" s="46">
        <f t="shared" si="6"/>
        <v>0.94384208541250869</v>
      </c>
      <c r="F94" s="8">
        <v>2019</v>
      </c>
      <c r="G94" s="8">
        <v>0.7584355828220859</v>
      </c>
      <c r="H94" s="8" t="s">
        <v>383</v>
      </c>
      <c r="I94" s="8" t="s">
        <v>379</v>
      </c>
      <c r="J94" s="47">
        <v>5.6157914587491309E-2</v>
      </c>
      <c r="K94" s="8">
        <v>1</v>
      </c>
    </row>
    <row r="95" spans="1:11" s="8" customFormat="1" x14ac:dyDescent="0.3">
      <c r="A95" s="10" t="s">
        <v>254</v>
      </c>
      <c r="B95" s="8" t="s">
        <v>380</v>
      </c>
      <c r="C95" s="46">
        <f t="shared" si="7"/>
        <v>0.4551564209828316</v>
      </c>
      <c r="D95" s="46">
        <f t="shared" si="8"/>
        <v>4.3351330955152846E-2</v>
      </c>
      <c r="E95" s="46">
        <f>1-J95</f>
        <v>0.91303779974008137</v>
      </c>
      <c r="F95" s="8">
        <v>2019</v>
      </c>
      <c r="G95" s="8">
        <v>0.85949612403100772</v>
      </c>
      <c r="H95" s="8" t="s">
        <v>381</v>
      </c>
      <c r="I95" s="8" t="s">
        <v>379</v>
      </c>
      <c r="J95" s="47">
        <v>8.6962200259918632E-2</v>
      </c>
      <c r="K95" s="8">
        <v>0.57999999999999996</v>
      </c>
    </row>
    <row r="96" spans="1:11" s="8" customFormat="1" x14ac:dyDescent="0.3">
      <c r="A96" s="10" t="s">
        <v>256</v>
      </c>
      <c r="B96" s="8" t="s">
        <v>380</v>
      </c>
      <c r="C96" s="46">
        <f t="shared" si="7"/>
        <v>0.46923611111111108</v>
      </c>
      <c r="D96" s="46">
        <f t="shared" si="8"/>
        <v>0</v>
      </c>
      <c r="E96" s="46">
        <f>1-J96</f>
        <v>1</v>
      </c>
      <c r="F96" s="8">
        <v>2019</v>
      </c>
      <c r="G96" s="8">
        <v>0.80902777777777779</v>
      </c>
      <c r="H96" s="8" t="s">
        <v>382</v>
      </c>
      <c r="I96" s="8" t="s">
        <v>379</v>
      </c>
      <c r="J96" s="47">
        <v>0</v>
      </c>
      <c r="K96" s="8">
        <v>0.57999999999999996</v>
      </c>
    </row>
    <row r="97" spans="1:11" s="8" customFormat="1" x14ac:dyDescent="0.3">
      <c r="A97" s="10" t="s">
        <v>258</v>
      </c>
      <c r="B97" s="8" t="s">
        <v>380</v>
      </c>
      <c r="C97" s="46">
        <f t="shared" si="7"/>
        <v>0.43963000697587429</v>
      </c>
      <c r="D97" s="46">
        <f t="shared" si="8"/>
        <v>2.6157664257002371E-2</v>
      </c>
      <c r="E97" s="46">
        <f>1-J97</f>
        <v>0.94384208541250869</v>
      </c>
      <c r="F97" s="8">
        <v>2019</v>
      </c>
      <c r="G97" s="8">
        <v>0.80308219178082196</v>
      </c>
      <c r="H97" s="8" t="s">
        <v>383</v>
      </c>
      <c r="I97" s="8" t="s">
        <v>379</v>
      </c>
      <c r="J97" s="47">
        <v>5.6157914587491309E-2</v>
      </c>
      <c r="K97" s="8">
        <v>0.57999999999999996</v>
      </c>
    </row>
    <row r="98" spans="1:11" s="8" customFormat="1" x14ac:dyDescent="0.3">
      <c r="A98" s="10" t="s">
        <v>259</v>
      </c>
      <c r="B98" s="8" t="s">
        <v>380</v>
      </c>
      <c r="C98" s="46">
        <f t="shared" si="7"/>
        <v>0.43963000697587429</v>
      </c>
      <c r="D98" s="46">
        <f t="shared" si="8"/>
        <v>2.6157664257002371E-2</v>
      </c>
      <c r="E98" s="46">
        <f>1-J98</f>
        <v>0.94384208541250869</v>
      </c>
      <c r="F98" s="8">
        <v>2019</v>
      </c>
      <c r="G98" s="8">
        <v>0.80308219178082196</v>
      </c>
      <c r="H98" s="8" t="s">
        <v>383</v>
      </c>
      <c r="I98" s="8" t="s">
        <v>379</v>
      </c>
      <c r="J98" s="47">
        <v>5.6157914587491309E-2</v>
      </c>
      <c r="K98" s="8">
        <v>0.57999999999999996</v>
      </c>
    </row>
    <row r="99" spans="1:11" s="8" customFormat="1" x14ac:dyDescent="0.3">
      <c r="A99" s="8" t="s">
        <v>260</v>
      </c>
      <c r="B99" s="8" t="s">
        <v>380</v>
      </c>
      <c r="C99" s="46">
        <f t="shared" si="7"/>
        <v>0.52976661392405033</v>
      </c>
      <c r="D99" s="46">
        <f t="shared" si="8"/>
        <v>0.24080300632911411</v>
      </c>
      <c r="E99" s="46">
        <f t="shared" ref="E99:E109" si="9">1-J99</f>
        <v>0.68749999999999978</v>
      </c>
      <c r="F99" s="8">
        <v>2019</v>
      </c>
      <c r="G99" s="8">
        <v>0.77056962025316444</v>
      </c>
      <c r="H99" s="8" t="s">
        <v>381</v>
      </c>
      <c r="I99" s="8" t="s">
        <v>379</v>
      </c>
      <c r="J99" s="47">
        <v>0.31250000000000028</v>
      </c>
      <c r="K99" s="8">
        <v>1</v>
      </c>
    </row>
    <row r="100" spans="1:11" s="8" customFormat="1" x14ac:dyDescent="0.3">
      <c r="A100" s="8" t="s">
        <v>264</v>
      </c>
      <c r="B100" s="8" t="s">
        <v>380</v>
      </c>
      <c r="C100" s="46">
        <f t="shared" si="7"/>
        <v>0.70355919062249928</v>
      </c>
      <c r="D100" s="46">
        <f t="shared" si="8"/>
        <v>6.7010429630665141E-2</v>
      </c>
      <c r="E100" s="46">
        <f t="shared" si="9"/>
        <v>0.91303779974008137</v>
      </c>
      <c r="F100" s="8">
        <v>2019</v>
      </c>
      <c r="G100" s="8">
        <v>0.77056962025316444</v>
      </c>
      <c r="H100" s="8" t="s">
        <v>381</v>
      </c>
      <c r="I100" s="8" t="s">
        <v>379</v>
      </c>
      <c r="J100" s="47">
        <v>8.6962200259918632E-2</v>
      </c>
      <c r="K100" s="8">
        <v>1</v>
      </c>
    </row>
    <row r="101" spans="1:11" s="8" customFormat="1" x14ac:dyDescent="0.3">
      <c r="A101" s="8" t="s">
        <v>265</v>
      </c>
      <c r="B101" s="8" t="s">
        <v>380</v>
      </c>
      <c r="C101" s="46">
        <f t="shared" si="7"/>
        <v>0.91303779974008137</v>
      </c>
      <c r="D101" s="46">
        <f t="shared" si="8"/>
        <v>8.6962200259918632E-2</v>
      </c>
      <c r="E101" s="46">
        <f t="shared" si="9"/>
        <v>0.91303779974008137</v>
      </c>
      <c r="F101" s="8">
        <v>2019</v>
      </c>
      <c r="G101" s="8">
        <v>1</v>
      </c>
      <c r="H101" s="8" t="s">
        <v>381</v>
      </c>
      <c r="I101" s="8" t="s">
        <v>379</v>
      </c>
      <c r="J101" s="47">
        <v>8.6962200259918632E-2</v>
      </c>
      <c r="K101" s="8">
        <v>1</v>
      </c>
    </row>
    <row r="102" spans="1:11" s="8" customFormat="1" x14ac:dyDescent="0.3">
      <c r="A102" s="8" t="s">
        <v>268</v>
      </c>
      <c r="B102" s="8" t="s">
        <v>380</v>
      </c>
      <c r="C102" s="46">
        <f t="shared" si="7"/>
        <v>1</v>
      </c>
      <c r="D102" s="46">
        <f t="shared" si="8"/>
        <v>0</v>
      </c>
      <c r="E102" s="46">
        <f t="shared" si="9"/>
        <v>1</v>
      </c>
      <c r="F102" s="8">
        <v>2019</v>
      </c>
      <c r="G102" s="8">
        <v>1</v>
      </c>
      <c r="H102" s="8" t="s">
        <v>382</v>
      </c>
      <c r="I102" s="8" t="s">
        <v>379</v>
      </c>
      <c r="J102" s="47">
        <v>0</v>
      </c>
      <c r="K102" s="8">
        <v>1</v>
      </c>
    </row>
    <row r="103" spans="1:11" s="8" customFormat="1" x14ac:dyDescent="0.3">
      <c r="A103" s="8" t="s">
        <v>238</v>
      </c>
      <c r="B103" s="8" t="s">
        <v>380</v>
      </c>
      <c r="C103" s="46">
        <f t="shared" si="7"/>
        <v>0.63281249999999956</v>
      </c>
      <c r="D103" s="46">
        <f t="shared" si="8"/>
        <v>0.28764204545454591</v>
      </c>
      <c r="E103" s="46">
        <f t="shared" si="9"/>
        <v>0.68749999999999956</v>
      </c>
      <c r="F103" s="8">
        <v>2025</v>
      </c>
      <c r="G103" s="8">
        <v>0.92045454545454541</v>
      </c>
      <c r="H103" s="8" t="s">
        <v>381</v>
      </c>
      <c r="I103" s="8" t="s">
        <v>379</v>
      </c>
      <c r="J103" s="47">
        <v>0.3125000000000005</v>
      </c>
      <c r="K103" s="8">
        <v>1</v>
      </c>
    </row>
    <row r="104" spans="1:11" s="8" customFormat="1" x14ac:dyDescent="0.3">
      <c r="A104" s="8" t="s">
        <v>241</v>
      </c>
      <c r="B104" s="8" t="s">
        <v>380</v>
      </c>
      <c r="C104" s="46">
        <f t="shared" si="7"/>
        <v>0.83303243708701014</v>
      </c>
      <c r="D104" s="46">
        <f t="shared" si="8"/>
        <v>8.7422108367535292E-2</v>
      </c>
      <c r="E104" s="46">
        <f t="shared" si="9"/>
        <v>0.90502289461304808</v>
      </c>
      <c r="F104" s="8">
        <v>2025</v>
      </c>
      <c r="G104" s="8">
        <v>0.92045454545454541</v>
      </c>
      <c r="H104" s="8" t="s">
        <v>381</v>
      </c>
      <c r="I104" s="8" t="s">
        <v>379</v>
      </c>
      <c r="J104" s="47">
        <v>9.4977105386951921E-2</v>
      </c>
      <c r="K104" s="8">
        <v>1</v>
      </c>
    </row>
    <row r="105" spans="1:11" s="8" customFormat="1" x14ac:dyDescent="0.3">
      <c r="A105" s="8" t="s">
        <v>242</v>
      </c>
      <c r="B105" s="8" t="s">
        <v>380</v>
      </c>
      <c r="C105" s="46">
        <f t="shared" si="7"/>
        <v>0.92045454545454541</v>
      </c>
      <c r="D105" s="46">
        <f t="shared" si="8"/>
        <v>0</v>
      </c>
      <c r="E105" s="46">
        <f t="shared" si="9"/>
        <v>1</v>
      </c>
      <c r="F105" s="8">
        <v>2025</v>
      </c>
      <c r="G105" s="8">
        <v>0.92045454545454541</v>
      </c>
      <c r="H105" s="8" t="s">
        <v>382</v>
      </c>
      <c r="I105" s="8" t="s">
        <v>379</v>
      </c>
      <c r="J105" s="47">
        <v>0</v>
      </c>
      <c r="K105" s="8">
        <v>1</v>
      </c>
    </row>
    <row r="106" spans="1:11" s="8" customFormat="1" x14ac:dyDescent="0.3">
      <c r="A106" s="8" t="s">
        <v>245</v>
      </c>
      <c r="B106" s="8" t="s">
        <v>380</v>
      </c>
      <c r="C106" s="46">
        <f t="shared" si="7"/>
        <v>0.66690061202692275</v>
      </c>
      <c r="D106" s="46">
        <f t="shared" si="8"/>
        <v>6.9987499861189226E-2</v>
      </c>
      <c r="E106" s="46">
        <f t="shared" si="9"/>
        <v>0.90502289461304808</v>
      </c>
      <c r="F106" s="8">
        <v>2025</v>
      </c>
      <c r="G106" s="8">
        <v>0.73688811188811199</v>
      </c>
      <c r="H106" s="8" t="s">
        <v>381</v>
      </c>
      <c r="I106" s="8" t="s">
        <v>379</v>
      </c>
      <c r="J106" s="47">
        <v>9.4977105386951921E-2</v>
      </c>
      <c r="K106" s="8">
        <v>1</v>
      </c>
    </row>
    <row r="107" spans="1:11" s="8" customFormat="1" x14ac:dyDescent="0.3">
      <c r="A107" s="8" t="s">
        <v>250</v>
      </c>
      <c r="B107" s="8" t="s">
        <v>380</v>
      </c>
      <c r="C107" s="46">
        <f t="shared" si="7"/>
        <v>5.8762597109229167E-2</v>
      </c>
      <c r="D107" s="46">
        <f t="shared" si="8"/>
        <v>0.6030472188416911</v>
      </c>
      <c r="E107" s="46">
        <f t="shared" si="9"/>
        <v>8.8790760869565277E-2</v>
      </c>
      <c r="F107" s="8">
        <v>2025</v>
      </c>
      <c r="G107" s="8">
        <v>0.66180981595092025</v>
      </c>
      <c r="H107" s="8" t="s">
        <v>383</v>
      </c>
      <c r="I107" s="8" t="s">
        <v>379</v>
      </c>
      <c r="J107" s="47">
        <v>0.91120923913043472</v>
      </c>
      <c r="K107" s="8">
        <v>1</v>
      </c>
    </row>
    <row r="108" spans="1:11" s="8" customFormat="1" x14ac:dyDescent="0.3">
      <c r="A108" s="8" t="s">
        <v>252</v>
      </c>
      <c r="B108" s="8" t="s">
        <v>380</v>
      </c>
      <c r="C108" s="46">
        <f t="shared" si="7"/>
        <v>0.66847826086956519</v>
      </c>
      <c r="D108" s="46">
        <f t="shared" si="8"/>
        <v>0</v>
      </c>
      <c r="E108" s="46">
        <f t="shared" si="9"/>
        <v>1</v>
      </c>
      <c r="F108" s="8">
        <v>2025</v>
      </c>
      <c r="G108" s="8">
        <v>0.66847826086956519</v>
      </c>
      <c r="H108" s="8" t="s">
        <v>382</v>
      </c>
      <c r="I108" s="8" t="s">
        <v>379</v>
      </c>
      <c r="J108" s="47">
        <v>0</v>
      </c>
      <c r="K108" s="8">
        <v>1</v>
      </c>
    </row>
    <row r="109" spans="1:11" s="8" customFormat="1" x14ac:dyDescent="0.3">
      <c r="A109" s="45" t="s">
        <v>253</v>
      </c>
      <c r="B109" s="8" t="s">
        <v>380</v>
      </c>
      <c r="C109" s="46">
        <f t="shared" si="7"/>
        <v>0.62255566472881907</v>
      </c>
      <c r="D109" s="46">
        <f t="shared" si="8"/>
        <v>3.9254151222101137E-2</v>
      </c>
      <c r="E109" s="46">
        <f t="shared" si="9"/>
        <v>0.94068665910356908</v>
      </c>
      <c r="F109" s="8">
        <v>2025</v>
      </c>
      <c r="G109" s="8">
        <v>0.66180981595092025</v>
      </c>
      <c r="H109" s="8" t="s">
        <v>383</v>
      </c>
      <c r="I109" s="8" t="s">
        <v>379</v>
      </c>
      <c r="J109" s="47">
        <v>5.9313340896430922E-2</v>
      </c>
      <c r="K109" s="8">
        <v>1</v>
      </c>
    </row>
    <row r="110" spans="1:11" s="8" customFormat="1" x14ac:dyDescent="0.3">
      <c r="A110" s="10" t="s">
        <v>254</v>
      </c>
      <c r="B110" s="8" t="s">
        <v>380</v>
      </c>
      <c r="C110" s="46">
        <f t="shared" si="7"/>
        <v>0.42165998855411402</v>
      </c>
      <c r="D110" s="46">
        <f t="shared" si="8"/>
        <v>4.4250864159064159E-2</v>
      </c>
      <c r="E110" s="46">
        <f>1-J110</f>
        <v>0.90502289461304808</v>
      </c>
      <c r="F110" s="8">
        <v>2025</v>
      </c>
      <c r="G110" s="8">
        <v>0.80329457364341073</v>
      </c>
      <c r="H110" s="8" t="s">
        <v>381</v>
      </c>
      <c r="I110" s="8" t="s">
        <v>379</v>
      </c>
      <c r="J110" s="47">
        <v>9.4977105386951921E-2</v>
      </c>
      <c r="K110" s="8">
        <v>0.57999999999999996</v>
      </c>
    </row>
    <row r="111" spans="1:11" s="8" customFormat="1" x14ac:dyDescent="0.3">
      <c r="A111" s="10" t="s">
        <v>256</v>
      </c>
      <c r="B111" s="8" t="s">
        <v>380</v>
      </c>
      <c r="C111" s="46">
        <f t="shared" si="7"/>
        <v>0.42493055555555548</v>
      </c>
      <c r="D111" s="46">
        <f t="shared" si="8"/>
        <v>0</v>
      </c>
      <c r="E111" s="46">
        <f>1-J111</f>
        <v>1</v>
      </c>
      <c r="F111" s="8">
        <v>2025</v>
      </c>
      <c r="G111" s="8">
        <v>0.73263888888888884</v>
      </c>
      <c r="H111" s="8" t="s">
        <v>382</v>
      </c>
      <c r="I111" s="8" t="s">
        <v>379</v>
      </c>
      <c r="J111" s="47">
        <v>0</v>
      </c>
      <c r="K111" s="8">
        <v>0.57999999999999996</v>
      </c>
    </row>
    <row r="112" spans="1:11" s="8" customFormat="1" x14ac:dyDescent="0.3">
      <c r="A112" s="10" t="s">
        <v>258</v>
      </c>
      <c r="B112" s="8" t="s">
        <v>380</v>
      </c>
      <c r="C112" s="46">
        <f t="shared" si="7"/>
        <v>0.39518504271313287</v>
      </c>
      <c r="D112" s="46">
        <f t="shared" si="8"/>
        <v>2.4917697012894452E-2</v>
      </c>
      <c r="E112" s="46">
        <f>1-J112</f>
        <v>0.94068665910356908</v>
      </c>
      <c r="F112" s="8">
        <v>2025</v>
      </c>
      <c r="G112" s="8">
        <v>0.72431506849315064</v>
      </c>
      <c r="H112" s="8" t="s">
        <v>383</v>
      </c>
      <c r="I112" s="8" t="s">
        <v>379</v>
      </c>
      <c r="J112" s="47">
        <v>5.9313340896430922E-2</v>
      </c>
      <c r="K112" s="8">
        <v>0.57999999999999996</v>
      </c>
    </row>
    <row r="113" spans="1:11" s="8" customFormat="1" x14ac:dyDescent="0.3">
      <c r="A113" s="10" t="s">
        <v>259</v>
      </c>
      <c r="B113" s="8" t="s">
        <v>380</v>
      </c>
      <c r="C113" s="46">
        <f t="shared" si="7"/>
        <v>0.39518504271313287</v>
      </c>
      <c r="D113" s="46">
        <f t="shared" si="8"/>
        <v>2.4917697012894452E-2</v>
      </c>
      <c r="E113" s="46">
        <f>1-J113</f>
        <v>0.94068665910356908</v>
      </c>
      <c r="F113" s="8">
        <v>2025</v>
      </c>
      <c r="G113" s="8">
        <v>0.72431506849315064</v>
      </c>
      <c r="H113" s="8" t="s">
        <v>383</v>
      </c>
      <c r="I113" s="8" t="s">
        <v>379</v>
      </c>
      <c r="J113" s="47">
        <v>5.9313340896430922E-2</v>
      </c>
      <c r="K113" s="8">
        <v>0.57999999999999996</v>
      </c>
    </row>
    <row r="114" spans="1:11" s="8" customFormat="1" x14ac:dyDescent="0.3">
      <c r="A114" s="8" t="s">
        <v>260</v>
      </c>
      <c r="B114" s="8" t="s">
        <v>380</v>
      </c>
      <c r="C114" s="46">
        <f t="shared" si="7"/>
        <v>0.46667325949367056</v>
      </c>
      <c r="D114" s="46">
        <f t="shared" si="8"/>
        <v>0.21212420886075981</v>
      </c>
      <c r="E114" s="46">
        <f t="shared" ref="E114:E148" si="10">1-J114</f>
        <v>0.68749999999999956</v>
      </c>
      <c r="F114" s="8">
        <v>2025</v>
      </c>
      <c r="G114" s="8">
        <v>0.67879746835443033</v>
      </c>
      <c r="H114" s="8" t="s">
        <v>381</v>
      </c>
      <c r="I114" s="8" t="s">
        <v>379</v>
      </c>
      <c r="J114" s="47">
        <v>0.3125000000000005</v>
      </c>
      <c r="K114" s="8">
        <v>1</v>
      </c>
    </row>
    <row r="115" spans="1:11" s="8" customFormat="1" x14ac:dyDescent="0.3">
      <c r="A115" s="8" t="s">
        <v>264</v>
      </c>
      <c r="B115" s="8" t="s">
        <v>380</v>
      </c>
      <c r="C115" s="46">
        <f t="shared" si="7"/>
        <v>0.61432724966613539</v>
      </c>
      <c r="D115" s="46">
        <f t="shared" si="8"/>
        <v>6.4470218688294889E-2</v>
      </c>
      <c r="E115" s="46">
        <f t="shared" si="10"/>
        <v>0.90502289461304808</v>
      </c>
      <c r="F115" s="8">
        <v>2025</v>
      </c>
      <c r="G115" s="8">
        <v>0.67879746835443033</v>
      </c>
      <c r="H115" s="8" t="s">
        <v>381</v>
      </c>
      <c r="I115" s="8" t="s">
        <v>379</v>
      </c>
      <c r="J115" s="47">
        <v>9.4977105386951921E-2</v>
      </c>
      <c r="K115" s="8">
        <v>1</v>
      </c>
    </row>
    <row r="116" spans="1:11" s="8" customFormat="1" x14ac:dyDescent="0.3">
      <c r="A116" s="8" t="s">
        <v>265</v>
      </c>
      <c r="B116" s="8" t="s">
        <v>380</v>
      </c>
      <c r="C116" s="46">
        <f t="shared" si="7"/>
        <v>0.90502289461304808</v>
      </c>
      <c r="D116" s="46">
        <f t="shared" si="8"/>
        <v>9.4977105386951921E-2</v>
      </c>
      <c r="E116" s="46">
        <f t="shared" si="10"/>
        <v>0.90502289461304808</v>
      </c>
      <c r="F116" s="8">
        <v>2025</v>
      </c>
      <c r="G116" s="8">
        <v>1</v>
      </c>
      <c r="H116" s="8" t="s">
        <v>381</v>
      </c>
      <c r="I116" s="8" t="s">
        <v>379</v>
      </c>
      <c r="J116" s="47">
        <v>9.4977105386951921E-2</v>
      </c>
      <c r="K116" s="8">
        <v>1</v>
      </c>
    </row>
    <row r="117" spans="1:11" s="8" customFormat="1" x14ac:dyDescent="0.3">
      <c r="A117" s="8" t="s">
        <v>268</v>
      </c>
      <c r="B117" s="8" t="s">
        <v>380</v>
      </c>
      <c r="C117" s="46">
        <f t="shared" si="7"/>
        <v>1</v>
      </c>
      <c r="D117" s="46">
        <f t="shared" si="8"/>
        <v>0</v>
      </c>
      <c r="E117" s="46">
        <f t="shared" si="10"/>
        <v>1</v>
      </c>
      <c r="F117" s="8">
        <v>2025</v>
      </c>
      <c r="G117" s="8">
        <v>1</v>
      </c>
      <c r="H117" s="8" t="s">
        <v>382</v>
      </c>
      <c r="I117" s="8" t="s">
        <v>379</v>
      </c>
      <c r="J117" s="47">
        <v>0</v>
      </c>
      <c r="K117" s="8">
        <v>1</v>
      </c>
    </row>
    <row r="118" spans="1:11" s="8" customFormat="1" x14ac:dyDescent="0.3">
      <c r="A118" s="8" t="s">
        <v>227</v>
      </c>
      <c r="B118" s="8" t="s">
        <v>377</v>
      </c>
      <c r="C118" s="46">
        <f>E118*K118</f>
        <v>1</v>
      </c>
      <c r="D118" s="46">
        <f>J118*K118</f>
        <v>0</v>
      </c>
      <c r="E118" s="46">
        <f t="shared" si="10"/>
        <v>1</v>
      </c>
      <c r="F118" s="8">
        <v>2009</v>
      </c>
      <c r="H118" s="8" t="s">
        <v>378</v>
      </c>
      <c r="I118" s="8" t="s">
        <v>384</v>
      </c>
      <c r="J118" s="47">
        <v>0</v>
      </c>
      <c r="K118" s="8">
        <v>1</v>
      </c>
    </row>
    <row r="119" spans="1:11" s="8" customFormat="1" x14ac:dyDescent="0.3">
      <c r="A119" s="8" t="s">
        <v>233</v>
      </c>
      <c r="B119" s="8" t="s">
        <v>377</v>
      </c>
      <c r="C119" s="46">
        <f t="shared" ref="C119:C141" si="11">E119*K119</f>
        <v>1</v>
      </c>
      <c r="D119" s="46">
        <f t="shared" ref="D119:D141" si="12">J119*K119</f>
        <v>0</v>
      </c>
      <c r="E119" s="46">
        <f t="shared" si="10"/>
        <v>1</v>
      </c>
      <c r="F119" s="8">
        <v>2009</v>
      </c>
      <c r="H119" s="8" t="s">
        <v>378</v>
      </c>
      <c r="I119" s="8" t="s">
        <v>384</v>
      </c>
      <c r="J119" s="47">
        <v>0</v>
      </c>
      <c r="K119" s="8">
        <v>1</v>
      </c>
    </row>
    <row r="120" spans="1:11" s="8" customFormat="1" x14ac:dyDescent="0.3">
      <c r="A120" s="8" t="s">
        <v>236</v>
      </c>
      <c r="B120" s="8" t="s">
        <v>377</v>
      </c>
      <c r="C120" s="46">
        <f t="shared" si="11"/>
        <v>1</v>
      </c>
      <c r="D120" s="46">
        <f t="shared" si="12"/>
        <v>0</v>
      </c>
      <c r="E120" s="46">
        <f t="shared" si="10"/>
        <v>1</v>
      </c>
      <c r="F120" s="8">
        <v>2009</v>
      </c>
      <c r="H120" s="8" t="s">
        <v>378</v>
      </c>
      <c r="I120" s="8" t="s">
        <v>384</v>
      </c>
      <c r="J120" s="47">
        <v>0</v>
      </c>
      <c r="K120" s="8">
        <v>1</v>
      </c>
    </row>
    <row r="121" spans="1:11" s="8" customFormat="1" x14ac:dyDescent="0.3">
      <c r="A121" s="8" t="s">
        <v>237</v>
      </c>
      <c r="B121" s="8" t="s">
        <v>377</v>
      </c>
      <c r="C121" s="46">
        <f t="shared" si="11"/>
        <v>1</v>
      </c>
      <c r="D121" s="46">
        <f t="shared" si="12"/>
        <v>0</v>
      </c>
      <c r="E121" s="46">
        <f t="shared" si="10"/>
        <v>1</v>
      </c>
      <c r="F121" s="8">
        <v>2009</v>
      </c>
      <c r="H121" s="8" t="s">
        <v>378</v>
      </c>
      <c r="I121" s="8" t="s">
        <v>384</v>
      </c>
      <c r="J121" s="47">
        <v>0</v>
      </c>
      <c r="K121" s="8">
        <v>1</v>
      </c>
    </row>
    <row r="122" spans="1:11" s="8" customFormat="1" x14ac:dyDescent="0.3">
      <c r="A122" s="8" t="s">
        <v>227</v>
      </c>
      <c r="B122" s="8" t="s">
        <v>377</v>
      </c>
      <c r="C122" s="46">
        <f t="shared" si="11"/>
        <v>1</v>
      </c>
      <c r="D122" s="46">
        <f t="shared" si="12"/>
        <v>0</v>
      </c>
      <c r="E122" s="46">
        <f t="shared" si="10"/>
        <v>1</v>
      </c>
      <c r="F122" s="8">
        <v>2015</v>
      </c>
      <c r="H122" s="8" t="s">
        <v>378</v>
      </c>
      <c r="I122" s="8" t="s">
        <v>384</v>
      </c>
      <c r="J122" s="47">
        <v>0</v>
      </c>
      <c r="K122" s="8">
        <v>1</v>
      </c>
    </row>
    <row r="123" spans="1:11" s="8" customFormat="1" x14ac:dyDescent="0.3">
      <c r="A123" s="8" t="s">
        <v>233</v>
      </c>
      <c r="B123" s="8" t="s">
        <v>377</v>
      </c>
      <c r="C123" s="46">
        <f t="shared" si="11"/>
        <v>1</v>
      </c>
      <c r="D123" s="46">
        <f t="shared" si="12"/>
        <v>0</v>
      </c>
      <c r="E123" s="46">
        <f t="shared" si="10"/>
        <v>1</v>
      </c>
      <c r="F123" s="8">
        <v>2015</v>
      </c>
      <c r="H123" s="8" t="s">
        <v>378</v>
      </c>
      <c r="I123" s="8" t="s">
        <v>384</v>
      </c>
      <c r="J123" s="47">
        <v>0</v>
      </c>
      <c r="K123" s="8">
        <v>1</v>
      </c>
    </row>
    <row r="124" spans="1:11" s="8" customFormat="1" x14ac:dyDescent="0.3">
      <c r="A124" s="8" t="s">
        <v>236</v>
      </c>
      <c r="B124" s="8" t="s">
        <v>377</v>
      </c>
      <c r="C124" s="46">
        <f t="shared" si="11"/>
        <v>1</v>
      </c>
      <c r="D124" s="46">
        <f t="shared" si="12"/>
        <v>0</v>
      </c>
      <c r="E124" s="46">
        <f t="shared" si="10"/>
        <v>1</v>
      </c>
      <c r="F124" s="8">
        <v>2015</v>
      </c>
      <c r="H124" s="8" t="s">
        <v>378</v>
      </c>
      <c r="I124" s="8" t="s">
        <v>384</v>
      </c>
      <c r="J124" s="47">
        <v>0</v>
      </c>
      <c r="K124" s="8">
        <v>1</v>
      </c>
    </row>
    <row r="125" spans="1:11" s="8" customFormat="1" x14ac:dyDescent="0.3">
      <c r="A125" s="8" t="s">
        <v>237</v>
      </c>
      <c r="B125" s="8" t="s">
        <v>377</v>
      </c>
      <c r="C125" s="46">
        <f t="shared" si="11"/>
        <v>1</v>
      </c>
      <c r="D125" s="46">
        <f t="shared" si="12"/>
        <v>0</v>
      </c>
      <c r="E125" s="46">
        <f t="shared" si="10"/>
        <v>1</v>
      </c>
      <c r="F125" s="8">
        <v>2015</v>
      </c>
      <c r="H125" s="8" t="s">
        <v>378</v>
      </c>
      <c r="I125" s="8" t="s">
        <v>384</v>
      </c>
      <c r="J125" s="47">
        <v>0</v>
      </c>
      <c r="K125" s="8">
        <v>1</v>
      </c>
    </row>
    <row r="126" spans="1:11" s="8" customFormat="1" x14ac:dyDescent="0.3">
      <c r="A126" s="8" t="s">
        <v>227</v>
      </c>
      <c r="B126" s="8" t="s">
        <v>377</v>
      </c>
      <c r="C126" s="46">
        <f t="shared" si="11"/>
        <v>0.99550293816785995</v>
      </c>
      <c r="D126" s="46">
        <f t="shared" si="12"/>
        <v>4.4970618321400896E-3</v>
      </c>
      <c r="E126" s="46">
        <f t="shared" si="10"/>
        <v>0.99550293816785995</v>
      </c>
      <c r="F126" s="8">
        <v>2019</v>
      </c>
      <c r="H126" s="8" t="s">
        <v>378</v>
      </c>
      <c r="I126" s="8" t="s">
        <v>384</v>
      </c>
      <c r="J126" s="47">
        <v>4.4970618321400896E-3</v>
      </c>
      <c r="K126" s="8">
        <v>1</v>
      </c>
    </row>
    <row r="127" spans="1:11" s="8" customFormat="1" x14ac:dyDescent="0.3">
      <c r="A127" s="8" t="s">
        <v>233</v>
      </c>
      <c r="B127" s="8" t="s">
        <v>377</v>
      </c>
      <c r="C127" s="46">
        <f t="shared" si="11"/>
        <v>0.99550293816785995</v>
      </c>
      <c r="D127" s="46">
        <f t="shared" si="12"/>
        <v>4.4970618321400896E-3</v>
      </c>
      <c r="E127" s="46">
        <f t="shared" si="10"/>
        <v>0.99550293816785995</v>
      </c>
      <c r="F127" s="8">
        <v>2019</v>
      </c>
      <c r="H127" s="8" t="s">
        <v>378</v>
      </c>
      <c r="I127" s="8" t="s">
        <v>384</v>
      </c>
      <c r="J127" s="47">
        <v>4.4970618321400896E-3</v>
      </c>
      <c r="K127" s="8">
        <v>1</v>
      </c>
    </row>
    <row r="128" spans="1:11" s="8" customFormat="1" x14ac:dyDescent="0.3">
      <c r="A128" s="8" t="s">
        <v>236</v>
      </c>
      <c r="B128" s="8" t="s">
        <v>377</v>
      </c>
      <c r="C128" s="46">
        <f t="shared" si="11"/>
        <v>0.99550293816785995</v>
      </c>
      <c r="D128" s="46">
        <f t="shared" si="12"/>
        <v>4.4970618321400896E-3</v>
      </c>
      <c r="E128" s="46">
        <f t="shared" si="10"/>
        <v>0.99550293816785995</v>
      </c>
      <c r="F128" s="8">
        <v>2019</v>
      </c>
      <c r="H128" s="8" t="s">
        <v>378</v>
      </c>
      <c r="I128" s="8" t="s">
        <v>384</v>
      </c>
      <c r="J128" s="47">
        <v>4.4970618321400896E-3</v>
      </c>
      <c r="K128" s="8">
        <v>1</v>
      </c>
    </row>
    <row r="129" spans="1:11" s="8" customFormat="1" x14ac:dyDescent="0.3">
      <c r="A129" s="8" t="s">
        <v>237</v>
      </c>
      <c r="B129" s="8" t="s">
        <v>377</v>
      </c>
      <c r="C129" s="46">
        <f t="shared" si="11"/>
        <v>0.99550293816785995</v>
      </c>
      <c r="D129" s="46">
        <f t="shared" si="12"/>
        <v>4.4970618321400896E-3</v>
      </c>
      <c r="E129" s="46">
        <f t="shared" si="10"/>
        <v>0.99550293816785995</v>
      </c>
      <c r="F129" s="8">
        <v>2019</v>
      </c>
      <c r="H129" s="8" t="s">
        <v>378</v>
      </c>
      <c r="I129" s="8" t="s">
        <v>384</v>
      </c>
      <c r="J129" s="47">
        <v>4.4970618321400896E-3</v>
      </c>
      <c r="K129" s="8">
        <v>1</v>
      </c>
    </row>
    <row r="130" spans="1:11" s="8" customFormat="1" x14ac:dyDescent="0.3">
      <c r="A130" s="8" t="s">
        <v>227</v>
      </c>
      <c r="B130" s="8" t="s">
        <v>377</v>
      </c>
      <c r="C130" s="46">
        <f t="shared" si="11"/>
        <v>0.98979920292072943</v>
      </c>
      <c r="D130" s="46">
        <f t="shared" si="12"/>
        <v>1.0200797079270525E-2</v>
      </c>
      <c r="E130" s="46">
        <f t="shared" si="10"/>
        <v>0.98979920292072943</v>
      </c>
      <c r="F130" s="8">
        <v>2025</v>
      </c>
      <c r="H130" s="8" t="s">
        <v>378</v>
      </c>
      <c r="I130" s="8" t="s">
        <v>384</v>
      </c>
      <c r="J130" s="47">
        <v>1.0200797079270525E-2</v>
      </c>
      <c r="K130" s="8">
        <v>1</v>
      </c>
    </row>
    <row r="131" spans="1:11" s="8" customFormat="1" x14ac:dyDescent="0.3">
      <c r="A131" s="8" t="s">
        <v>233</v>
      </c>
      <c r="B131" s="8" t="s">
        <v>377</v>
      </c>
      <c r="C131" s="46">
        <f t="shared" si="11"/>
        <v>0.98979920292072943</v>
      </c>
      <c r="D131" s="46">
        <f t="shared" si="12"/>
        <v>1.0200797079270525E-2</v>
      </c>
      <c r="E131" s="46">
        <f t="shared" si="10"/>
        <v>0.98979920292072943</v>
      </c>
      <c r="F131" s="8">
        <v>2025</v>
      </c>
      <c r="H131" s="8" t="s">
        <v>378</v>
      </c>
      <c r="I131" s="8" t="s">
        <v>384</v>
      </c>
      <c r="J131" s="47">
        <v>1.0200797079270525E-2</v>
      </c>
      <c r="K131" s="8">
        <v>1</v>
      </c>
    </row>
    <row r="132" spans="1:11" s="8" customFormat="1" x14ac:dyDescent="0.3">
      <c r="A132" s="8" t="s">
        <v>236</v>
      </c>
      <c r="B132" s="8" t="s">
        <v>377</v>
      </c>
      <c r="C132" s="46">
        <f t="shared" si="11"/>
        <v>0.98979920292072943</v>
      </c>
      <c r="D132" s="46">
        <f t="shared" si="12"/>
        <v>1.0200797079270525E-2</v>
      </c>
      <c r="E132" s="46">
        <f t="shared" si="10"/>
        <v>0.98979920292072943</v>
      </c>
      <c r="F132" s="8">
        <v>2025</v>
      </c>
      <c r="H132" s="8" t="s">
        <v>378</v>
      </c>
      <c r="I132" s="8" t="s">
        <v>384</v>
      </c>
      <c r="J132" s="47">
        <v>1.0200797079270525E-2</v>
      </c>
      <c r="K132" s="8">
        <v>1</v>
      </c>
    </row>
    <row r="133" spans="1:11" s="8" customFormat="1" x14ac:dyDescent="0.3">
      <c r="A133" s="8" t="s">
        <v>237</v>
      </c>
      <c r="B133" s="8" t="s">
        <v>377</v>
      </c>
      <c r="C133" s="46">
        <f t="shared" si="11"/>
        <v>0.98979920292072943</v>
      </c>
      <c r="D133" s="46">
        <f t="shared" si="12"/>
        <v>1.0200797079270525E-2</v>
      </c>
      <c r="E133" s="46">
        <f t="shared" si="10"/>
        <v>0.98979920292072943</v>
      </c>
      <c r="F133" s="8">
        <v>2025</v>
      </c>
      <c r="H133" s="8" t="s">
        <v>378</v>
      </c>
      <c r="I133" s="8" t="s">
        <v>384</v>
      </c>
      <c r="J133" s="47">
        <v>1.0200797079270525E-2</v>
      </c>
      <c r="K133" s="8">
        <v>1</v>
      </c>
    </row>
    <row r="134" spans="1:11" s="8" customFormat="1" x14ac:dyDescent="0.3">
      <c r="A134" s="8" t="s">
        <v>227</v>
      </c>
      <c r="B134" s="8" t="s">
        <v>377</v>
      </c>
      <c r="C134" s="46">
        <f t="shared" si="11"/>
        <v>0.80874695586072032</v>
      </c>
      <c r="D134" s="46">
        <f t="shared" si="12"/>
        <v>0.19125304413927968</v>
      </c>
      <c r="E134" s="46">
        <f t="shared" si="10"/>
        <v>0.80874695586072032</v>
      </c>
      <c r="F134" s="8">
        <v>2030</v>
      </c>
      <c r="H134" s="8" t="s">
        <v>378</v>
      </c>
      <c r="I134" s="8" t="s">
        <v>384</v>
      </c>
      <c r="J134" s="47">
        <v>0.19125304413927968</v>
      </c>
      <c r="K134" s="8">
        <v>1</v>
      </c>
    </row>
    <row r="135" spans="1:11" s="8" customFormat="1" x14ac:dyDescent="0.3">
      <c r="A135" s="8" t="s">
        <v>233</v>
      </c>
      <c r="B135" s="8" t="s">
        <v>377</v>
      </c>
      <c r="C135" s="46">
        <f t="shared" si="11"/>
        <v>0.80874695586072032</v>
      </c>
      <c r="D135" s="46">
        <f t="shared" si="12"/>
        <v>0.19125304413927968</v>
      </c>
      <c r="E135" s="46">
        <f t="shared" si="10"/>
        <v>0.80874695586072032</v>
      </c>
      <c r="F135" s="8">
        <v>2030</v>
      </c>
      <c r="H135" s="8" t="s">
        <v>378</v>
      </c>
      <c r="I135" s="8" t="s">
        <v>384</v>
      </c>
      <c r="J135" s="47">
        <v>0.19125304413927968</v>
      </c>
      <c r="K135" s="8">
        <v>1</v>
      </c>
    </row>
    <row r="136" spans="1:11" s="8" customFormat="1" x14ac:dyDescent="0.3">
      <c r="A136" s="8" t="s">
        <v>236</v>
      </c>
      <c r="B136" s="8" t="s">
        <v>377</v>
      </c>
      <c r="C136" s="46">
        <f t="shared" si="11"/>
        <v>0.80874695586072032</v>
      </c>
      <c r="D136" s="46">
        <f t="shared" si="12"/>
        <v>0.19125304413927968</v>
      </c>
      <c r="E136" s="46">
        <f t="shared" si="10"/>
        <v>0.80874695586072032</v>
      </c>
      <c r="F136" s="8">
        <v>2030</v>
      </c>
      <c r="H136" s="8" t="s">
        <v>378</v>
      </c>
      <c r="I136" s="8" t="s">
        <v>384</v>
      </c>
      <c r="J136" s="47">
        <v>0.19125304413927968</v>
      </c>
      <c r="K136" s="8">
        <v>1</v>
      </c>
    </row>
    <row r="137" spans="1:11" s="8" customFormat="1" x14ac:dyDescent="0.3">
      <c r="A137" s="8" t="s">
        <v>237</v>
      </c>
      <c r="B137" s="8" t="s">
        <v>377</v>
      </c>
      <c r="C137" s="46">
        <f t="shared" si="11"/>
        <v>0.80874695586072032</v>
      </c>
      <c r="D137" s="46">
        <f t="shared" si="12"/>
        <v>0.19125304413927968</v>
      </c>
      <c r="E137" s="46">
        <f t="shared" si="10"/>
        <v>0.80874695586072032</v>
      </c>
      <c r="F137" s="8">
        <v>2030</v>
      </c>
      <c r="H137" s="8" t="s">
        <v>378</v>
      </c>
      <c r="I137" s="8" t="s">
        <v>384</v>
      </c>
      <c r="J137" s="47">
        <v>0.19125304413927968</v>
      </c>
      <c r="K137" s="8">
        <v>1</v>
      </c>
    </row>
    <row r="138" spans="1:11" s="8" customFormat="1" x14ac:dyDescent="0.3">
      <c r="A138" s="8" t="s">
        <v>227</v>
      </c>
      <c r="B138" s="8" t="s">
        <v>377</v>
      </c>
      <c r="C138" s="46">
        <f t="shared" si="11"/>
        <v>0.76331025436543143</v>
      </c>
      <c r="D138" s="46">
        <f t="shared" si="12"/>
        <v>0.23668974563456854</v>
      </c>
      <c r="E138" s="46">
        <f t="shared" si="10"/>
        <v>0.76331025436543143</v>
      </c>
      <c r="F138" s="8">
        <v>2050</v>
      </c>
      <c r="H138" s="8" t="s">
        <v>378</v>
      </c>
      <c r="I138" s="8" t="s">
        <v>384</v>
      </c>
      <c r="J138" s="47">
        <v>0.23668974563456854</v>
      </c>
      <c r="K138" s="8">
        <v>1</v>
      </c>
    </row>
    <row r="139" spans="1:11" s="8" customFormat="1" x14ac:dyDescent="0.3">
      <c r="A139" s="8" t="s">
        <v>233</v>
      </c>
      <c r="B139" s="8" t="s">
        <v>377</v>
      </c>
      <c r="C139" s="46">
        <f t="shared" si="11"/>
        <v>0.76331025436543143</v>
      </c>
      <c r="D139" s="46">
        <f t="shared" si="12"/>
        <v>0.23668974563456854</v>
      </c>
      <c r="E139" s="46">
        <f t="shared" si="10"/>
        <v>0.76331025436543143</v>
      </c>
      <c r="F139" s="8">
        <v>2050</v>
      </c>
      <c r="H139" s="8" t="s">
        <v>378</v>
      </c>
      <c r="I139" s="8" t="s">
        <v>384</v>
      </c>
      <c r="J139" s="47">
        <v>0.23668974563456854</v>
      </c>
      <c r="K139" s="8">
        <v>1</v>
      </c>
    </row>
    <row r="140" spans="1:11" s="8" customFormat="1" x14ac:dyDescent="0.3">
      <c r="A140" s="8" t="s">
        <v>236</v>
      </c>
      <c r="B140" s="8" t="s">
        <v>377</v>
      </c>
      <c r="C140" s="46">
        <f t="shared" si="11"/>
        <v>0.76331025436543143</v>
      </c>
      <c r="D140" s="46">
        <f t="shared" si="12"/>
        <v>0.23668974563456854</v>
      </c>
      <c r="E140" s="46">
        <f t="shared" si="10"/>
        <v>0.76331025436543143</v>
      </c>
      <c r="F140" s="8">
        <v>2050</v>
      </c>
      <c r="H140" s="8" t="s">
        <v>378</v>
      </c>
      <c r="I140" s="8" t="s">
        <v>384</v>
      </c>
      <c r="J140" s="47">
        <v>0.23668974563456854</v>
      </c>
      <c r="K140" s="8">
        <v>1</v>
      </c>
    </row>
    <row r="141" spans="1:11" s="8" customFormat="1" x14ac:dyDescent="0.3">
      <c r="A141" s="8" t="s">
        <v>237</v>
      </c>
      <c r="B141" s="8" t="s">
        <v>377</v>
      </c>
      <c r="C141" s="46">
        <f t="shared" si="11"/>
        <v>0.76331025436543143</v>
      </c>
      <c r="D141" s="46">
        <f t="shared" si="12"/>
        <v>0.23668974563456854</v>
      </c>
      <c r="E141" s="46">
        <f t="shared" si="10"/>
        <v>0.76331025436543143</v>
      </c>
      <c r="F141" s="8">
        <v>2050</v>
      </c>
      <c r="H141" s="8" t="s">
        <v>378</v>
      </c>
      <c r="I141" s="8" t="s">
        <v>384</v>
      </c>
      <c r="J141" s="47">
        <v>0.23668974563456854</v>
      </c>
      <c r="K141" s="8">
        <v>1</v>
      </c>
    </row>
    <row r="142" spans="1:11" s="8" customFormat="1" x14ac:dyDescent="0.3">
      <c r="A142" s="8" t="s">
        <v>238</v>
      </c>
      <c r="B142" s="8" t="s">
        <v>380</v>
      </c>
      <c r="C142" s="46">
        <f t="shared" ref="C142:C205" si="13">E142*K142*G142</f>
        <v>0.68800000000000083</v>
      </c>
      <c r="D142" s="46">
        <f t="shared" ref="D142:D205" si="14">J142*K142*G142</f>
        <v>0.31199999999999922</v>
      </c>
      <c r="E142" s="46">
        <f t="shared" si="10"/>
        <v>0.68800000000000083</v>
      </c>
      <c r="F142" s="8">
        <v>2009</v>
      </c>
      <c r="G142" s="8">
        <v>1</v>
      </c>
      <c r="H142" s="8" t="s">
        <v>381</v>
      </c>
      <c r="I142" s="8" t="s">
        <v>384</v>
      </c>
      <c r="J142" s="47">
        <v>0.31199999999999922</v>
      </c>
      <c r="K142" s="8">
        <v>1</v>
      </c>
    </row>
    <row r="143" spans="1:11" s="8" customFormat="1" x14ac:dyDescent="0.3">
      <c r="A143" s="8" t="s">
        <v>241</v>
      </c>
      <c r="B143" s="8" t="s">
        <v>380</v>
      </c>
      <c r="C143" s="46">
        <f t="shared" si="13"/>
        <v>0.91564992671213608</v>
      </c>
      <c r="D143" s="46">
        <f t="shared" si="14"/>
        <v>8.4350073287863925E-2</v>
      </c>
      <c r="E143" s="46">
        <f t="shared" si="10"/>
        <v>0.91564992671213608</v>
      </c>
      <c r="F143" s="8">
        <v>2009</v>
      </c>
      <c r="G143" s="8">
        <v>1</v>
      </c>
      <c r="H143" s="8" t="s">
        <v>381</v>
      </c>
      <c r="I143" s="8" t="s">
        <v>384</v>
      </c>
      <c r="J143" s="47">
        <v>8.4350073287863925E-2</v>
      </c>
      <c r="K143" s="8">
        <v>1</v>
      </c>
    </row>
    <row r="144" spans="1:11" s="8" customFormat="1" x14ac:dyDescent="0.3">
      <c r="A144" s="8" t="s">
        <v>242</v>
      </c>
      <c r="B144" s="8" t="s">
        <v>380</v>
      </c>
      <c r="C144" s="46">
        <f t="shared" si="13"/>
        <v>1</v>
      </c>
      <c r="D144" s="46">
        <f t="shared" si="14"/>
        <v>0</v>
      </c>
      <c r="E144" s="46">
        <f t="shared" si="10"/>
        <v>1</v>
      </c>
      <c r="F144" s="8">
        <v>2009</v>
      </c>
      <c r="G144" s="8">
        <v>1</v>
      </c>
      <c r="H144" s="8" t="s">
        <v>382</v>
      </c>
      <c r="I144" s="8" t="s">
        <v>384</v>
      </c>
      <c r="J144" s="47">
        <v>0</v>
      </c>
      <c r="K144" s="8">
        <v>1</v>
      </c>
    </row>
    <row r="145" spans="1:11" s="8" customFormat="1" x14ac:dyDescent="0.3">
      <c r="A145" s="8" t="s">
        <v>245</v>
      </c>
      <c r="B145" s="8" t="s">
        <v>380</v>
      </c>
      <c r="C145" s="46">
        <f t="shared" si="13"/>
        <v>0.91564992671213608</v>
      </c>
      <c r="D145" s="46">
        <f t="shared" si="14"/>
        <v>8.4350073287863925E-2</v>
      </c>
      <c r="E145" s="46">
        <f t="shared" si="10"/>
        <v>0.91564992671213608</v>
      </c>
      <c r="F145" s="8">
        <v>2009</v>
      </c>
      <c r="G145" s="8">
        <v>1</v>
      </c>
      <c r="H145" s="8" t="s">
        <v>381</v>
      </c>
      <c r="I145" s="8" t="s">
        <v>384</v>
      </c>
      <c r="J145" s="47">
        <v>8.4350073287863925E-2</v>
      </c>
      <c r="K145" s="8">
        <v>1</v>
      </c>
    </row>
    <row r="146" spans="1:11" s="8" customFormat="1" x14ac:dyDescent="0.3">
      <c r="A146" s="8" t="s">
        <v>250</v>
      </c>
      <c r="B146" s="8" t="s">
        <v>380</v>
      </c>
      <c r="C146" s="46">
        <f t="shared" si="13"/>
        <v>8.8790760869565277E-2</v>
      </c>
      <c r="D146" s="46">
        <f t="shared" si="14"/>
        <v>0.91120923913043472</v>
      </c>
      <c r="E146" s="46">
        <f t="shared" si="10"/>
        <v>8.8790760869565277E-2</v>
      </c>
      <c r="F146" s="8">
        <v>2009</v>
      </c>
      <c r="G146" s="8">
        <v>1</v>
      </c>
      <c r="H146" s="8" t="s">
        <v>383</v>
      </c>
      <c r="I146" s="8" t="s">
        <v>384</v>
      </c>
      <c r="J146" s="47">
        <v>0.91120923913043472</v>
      </c>
      <c r="K146" s="8">
        <v>1</v>
      </c>
    </row>
    <row r="147" spans="1:11" s="8" customFormat="1" x14ac:dyDescent="0.3">
      <c r="A147" s="8" t="s">
        <v>252</v>
      </c>
      <c r="B147" s="8" t="s">
        <v>380</v>
      </c>
      <c r="C147" s="46">
        <f t="shared" si="13"/>
        <v>1</v>
      </c>
      <c r="D147" s="46">
        <f t="shared" si="14"/>
        <v>0</v>
      </c>
      <c r="E147" s="46">
        <f t="shared" si="10"/>
        <v>1</v>
      </c>
      <c r="F147" s="8">
        <v>2009</v>
      </c>
      <c r="G147" s="8">
        <v>1</v>
      </c>
      <c r="H147" s="8" t="s">
        <v>382</v>
      </c>
      <c r="I147" s="8" t="s">
        <v>384</v>
      </c>
      <c r="J147" s="47">
        <v>0</v>
      </c>
      <c r="K147" s="8">
        <v>1</v>
      </c>
    </row>
    <row r="148" spans="1:11" s="8" customFormat="1" x14ac:dyDescent="0.3">
      <c r="A148" s="45" t="s">
        <v>253</v>
      </c>
      <c r="B148" s="8" t="s">
        <v>380</v>
      </c>
      <c r="C148" s="46">
        <f t="shared" si="13"/>
        <v>0.91040696932748122</v>
      </c>
      <c r="D148" s="46">
        <f t="shared" si="14"/>
        <v>8.9593030672518781E-2</v>
      </c>
      <c r="E148" s="46">
        <f t="shared" si="10"/>
        <v>0.91040696932748122</v>
      </c>
      <c r="F148" s="8">
        <v>2009</v>
      </c>
      <c r="G148" s="8">
        <v>1</v>
      </c>
      <c r="H148" s="8" t="s">
        <v>383</v>
      </c>
      <c r="I148" s="8" t="s">
        <v>384</v>
      </c>
      <c r="J148" s="47">
        <v>8.9593030672518781E-2</v>
      </c>
      <c r="K148" s="8">
        <v>1</v>
      </c>
    </row>
    <row r="149" spans="1:11" s="8" customFormat="1" x14ac:dyDescent="0.3">
      <c r="A149" s="10" t="s">
        <v>254</v>
      </c>
      <c r="B149" s="8" t="s">
        <v>380</v>
      </c>
      <c r="C149" s="46">
        <f t="shared" si="13"/>
        <v>0.53107695749303885</v>
      </c>
      <c r="D149" s="46">
        <f t="shared" si="14"/>
        <v>4.892304250696107E-2</v>
      </c>
      <c r="E149" s="46">
        <f>1-J149</f>
        <v>0.91564992671213608</v>
      </c>
      <c r="F149" s="8">
        <v>2009</v>
      </c>
      <c r="G149" s="8">
        <v>1</v>
      </c>
      <c r="H149" s="8" t="s">
        <v>381</v>
      </c>
      <c r="I149" s="8" t="s">
        <v>384</v>
      </c>
      <c r="J149" s="47">
        <v>8.4350073287863925E-2</v>
      </c>
      <c r="K149" s="8">
        <v>0.57999999999999996</v>
      </c>
    </row>
    <row r="150" spans="1:11" s="8" customFormat="1" x14ac:dyDescent="0.3">
      <c r="A150" s="10" t="s">
        <v>256</v>
      </c>
      <c r="B150" s="8" t="s">
        <v>380</v>
      </c>
      <c r="C150" s="46">
        <f t="shared" si="13"/>
        <v>0.57999999999999996</v>
      </c>
      <c r="D150" s="46">
        <f t="shared" si="14"/>
        <v>0</v>
      </c>
      <c r="E150" s="46">
        <f>1-J150</f>
        <v>1</v>
      </c>
      <c r="F150" s="8">
        <v>2009</v>
      </c>
      <c r="G150" s="8">
        <v>1</v>
      </c>
      <c r="H150" s="8" t="s">
        <v>382</v>
      </c>
      <c r="I150" s="8" t="s">
        <v>384</v>
      </c>
      <c r="J150" s="47">
        <v>0</v>
      </c>
      <c r="K150" s="8">
        <v>0.57999999999999996</v>
      </c>
    </row>
    <row r="151" spans="1:11" s="8" customFormat="1" x14ac:dyDescent="0.3">
      <c r="A151" s="10" t="s">
        <v>258</v>
      </c>
      <c r="B151" s="8" t="s">
        <v>380</v>
      </c>
      <c r="C151" s="46">
        <f t="shared" si="13"/>
        <v>0.52803604220993905</v>
      </c>
      <c r="D151" s="46">
        <f t="shared" si="14"/>
        <v>5.196395779006089E-2</v>
      </c>
      <c r="E151" s="46">
        <f>1-J151</f>
        <v>0.91040696932748122</v>
      </c>
      <c r="F151" s="8">
        <v>2009</v>
      </c>
      <c r="G151" s="8">
        <v>1</v>
      </c>
      <c r="H151" s="8" t="s">
        <v>383</v>
      </c>
      <c r="I151" s="8" t="s">
        <v>384</v>
      </c>
      <c r="J151" s="47">
        <v>8.9593030672518781E-2</v>
      </c>
      <c r="K151" s="8">
        <v>0.57999999999999996</v>
      </c>
    </row>
    <row r="152" spans="1:11" s="8" customFormat="1" x14ac:dyDescent="0.3">
      <c r="A152" s="10" t="s">
        <v>259</v>
      </c>
      <c r="B152" s="8" t="s">
        <v>380</v>
      </c>
      <c r="C152" s="46">
        <f t="shared" si="13"/>
        <v>0.52803604220993905</v>
      </c>
      <c r="D152" s="46">
        <f t="shared" si="14"/>
        <v>5.196395779006089E-2</v>
      </c>
      <c r="E152" s="46">
        <f>1-J152</f>
        <v>0.91040696932748122</v>
      </c>
      <c r="F152" s="8">
        <v>2009</v>
      </c>
      <c r="G152" s="8">
        <v>1</v>
      </c>
      <c r="H152" s="8" t="s">
        <v>383</v>
      </c>
      <c r="I152" s="8" t="s">
        <v>384</v>
      </c>
      <c r="J152" s="47">
        <v>8.9593030672518781E-2</v>
      </c>
      <c r="K152" s="8">
        <v>0.57999999999999996</v>
      </c>
    </row>
    <row r="153" spans="1:11" s="8" customFormat="1" x14ac:dyDescent="0.3">
      <c r="A153" s="8" t="s">
        <v>260</v>
      </c>
      <c r="B153" s="8" t="s">
        <v>380</v>
      </c>
      <c r="C153" s="46">
        <f t="shared" si="13"/>
        <v>0.68800000000000083</v>
      </c>
      <c r="D153" s="46">
        <f t="shared" si="14"/>
        <v>0.31199999999999922</v>
      </c>
      <c r="E153" s="46">
        <f t="shared" ref="E153:E163" si="15">1-J153</f>
        <v>0.68800000000000083</v>
      </c>
      <c r="F153" s="8">
        <v>2009</v>
      </c>
      <c r="G153" s="8">
        <v>1</v>
      </c>
      <c r="H153" s="8" t="s">
        <v>381</v>
      </c>
      <c r="I153" s="8" t="s">
        <v>384</v>
      </c>
      <c r="J153" s="47">
        <v>0.31199999999999922</v>
      </c>
      <c r="K153" s="8">
        <v>1</v>
      </c>
    </row>
    <row r="154" spans="1:11" s="8" customFormat="1" x14ac:dyDescent="0.3">
      <c r="A154" s="8" t="s">
        <v>264</v>
      </c>
      <c r="B154" s="8" t="s">
        <v>380</v>
      </c>
      <c r="C154" s="46">
        <f t="shared" si="13"/>
        <v>0.91564992671213608</v>
      </c>
      <c r="D154" s="46">
        <f t="shared" si="14"/>
        <v>8.4350073287863925E-2</v>
      </c>
      <c r="E154" s="46">
        <f t="shared" si="15"/>
        <v>0.91564992671213608</v>
      </c>
      <c r="F154" s="8">
        <v>2009</v>
      </c>
      <c r="G154" s="8">
        <v>1</v>
      </c>
      <c r="H154" s="8" t="s">
        <v>381</v>
      </c>
      <c r="I154" s="8" t="s">
        <v>384</v>
      </c>
      <c r="J154" s="47">
        <v>8.4350073287863925E-2</v>
      </c>
      <c r="K154" s="8">
        <v>1</v>
      </c>
    </row>
    <row r="155" spans="1:11" s="8" customFormat="1" x14ac:dyDescent="0.3">
      <c r="A155" s="8" t="s">
        <v>265</v>
      </c>
      <c r="B155" s="8" t="s">
        <v>380</v>
      </c>
      <c r="C155" s="46">
        <f t="shared" si="13"/>
        <v>0.91564992671213608</v>
      </c>
      <c r="D155" s="46">
        <f t="shared" si="14"/>
        <v>8.4350073287863925E-2</v>
      </c>
      <c r="E155" s="46">
        <f t="shared" si="15"/>
        <v>0.91564992671213608</v>
      </c>
      <c r="F155" s="8">
        <v>2009</v>
      </c>
      <c r="G155" s="8">
        <v>1</v>
      </c>
      <c r="H155" s="8" t="s">
        <v>381</v>
      </c>
      <c r="I155" s="8" t="s">
        <v>384</v>
      </c>
      <c r="J155" s="47">
        <v>8.4350073287863925E-2</v>
      </c>
      <c r="K155" s="8">
        <v>1</v>
      </c>
    </row>
    <row r="156" spans="1:11" s="8" customFormat="1" x14ac:dyDescent="0.3">
      <c r="A156" s="8" t="s">
        <v>268</v>
      </c>
      <c r="B156" s="8" t="s">
        <v>380</v>
      </c>
      <c r="C156" s="46">
        <f t="shared" si="13"/>
        <v>1</v>
      </c>
      <c r="D156" s="46">
        <f t="shared" si="14"/>
        <v>0</v>
      </c>
      <c r="E156" s="46">
        <f t="shared" si="15"/>
        <v>1</v>
      </c>
      <c r="F156" s="8">
        <v>2009</v>
      </c>
      <c r="G156" s="8">
        <v>1</v>
      </c>
      <c r="H156" s="8" t="s">
        <v>382</v>
      </c>
      <c r="I156" s="8" t="s">
        <v>384</v>
      </c>
      <c r="J156" s="47">
        <v>0</v>
      </c>
      <c r="K156" s="8">
        <v>1</v>
      </c>
    </row>
    <row r="157" spans="1:11" s="8" customFormat="1" x14ac:dyDescent="0.3">
      <c r="A157" s="8" t="s">
        <v>238</v>
      </c>
      <c r="B157" s="8" t="s">
        <v>380</v>
      </c>
      <c r="C157" s="46">
        <f t="shared" si="13"/>
        <v>0.62499999999999989</v>
      </c>
      <c r="D157" s="46">
        <f t="shared" si="14"/>
        <v>0.28409090909090917</v>
      </c>
      <c r="E157" s="46">
        <f t="shared" si="15"/>
        <v>0.68749999999999989</v>
      </c>
      <c r="F157" s="8">
        <v>2030</v>
      </c>
      <c r="G157" s="8">
        <v>0.90909090909090906</v>
      </c>
      <c r="H157" s="8" t="s">
        <v>381</v>
      </c>
      <c r="I157" s="8" t="s">
        <v>384</v>
      </c>
      <c r="J157" s="47">
        <v>0.31250000000000011</v>
      </c>
      <c r="K157" s="8">
        <v>1</v>
      </c>
    </row>
    <row r="158" spans="1:11" s="8" customFormat="1" x14ac:dyDescent="0.3">
      <c r="A158" s="8" t="s">
        <v>241</v>
      </c>
      <c r="B158" s="8" t="s">
        <v>380</v>
      </c>
      <c r="C158" s="46">
        <f t="shared" si="13"/>
        <v>0.78809633543102797</v>
      </c>
      <c r="D158" s="46">
        <f t="shared" si="14"/>
        <v>0.12099457365988103</v>
      </c>
      <c r="E158" s="46">
        <f t="shared" si="15"/>
        <v>0.86690596897413086</v>
      </c>
      <c r="F158" s="8">
        <v>2030</v>
      </c>
      <c r="G158" s="8">
        <v>0.90909090909090906</v>
      </c>
      <c r="H158" s="8" t="s">
        <v>381</v>
      </c>
      <c r="I158" s="8" t="s">
        <v>384</v>
      </c>
      <c r="J158" s="47">
        <v>0.13309403102586914</v>
      </c>
      <c r="K158" s="8">
        <v>1</v>
      </c>
    </row>
    <row r="159" spans="1:11" s="8" customFormat="1" x14ac:dyDescent="0.3">
      <c r="A159" s="8" t="s">
        <v>242</v>
      </c>
      <c r="B159" s="8" t="s">
        <v>380</v>
      </c>
      <c r="C159" s="46">
        <f t="shared" si="13"/>
        <v>0.83000754228086826</v>
      </c>
      <c r="D159" s="46">
        <f t="shared" si="14"/>
        <v>7.9083366810040787E-2</v>
      </c>
      <c r="E159" s="46">
        <f t="shared" si="15"/>
        <v>0.9130082965089551</v>
      </c>
      <c r="F159" s="8">
        <v>2030</v>
      </c>
      <c r="G159" s="8">
        <v>0.90909090909090906</v>
      </c>
      <c r="H159" s="8" t="s">
        <v>382</v>
      </c>
      <c r="I159" s="8" t="s">
        <v>384</v>
      </c>
      <c r="J159" s="47">
        <v>8.6991703491044875E-2</v>
      </c>
      <c r="K159" s="8">
        <v>1</v>
      </c>
    </row>
    <row r="160" spans="1:11" s="8" customFormat="1" x14ac:dyDescent="0.3">
      <c r="A160" s="8" t="s">
        <v>245</v>
      </c>
      <c r="B160" s="8" t="s">
        <v>380</v>
      </c>
      <c r="C160" s="46">
        <f t="shared" si="13"/>
        <v>0.60622795033156007</v>
      </c>
      <c r="D160" s="46">
        <f t="shared" si="14"/>
        <v>9.3072748969139266E-2</v>
      </c>
      <c r="E160" s="46">
        <f t="shared" si="15"/>
        <v>0.86690596897413086</v>
      </c>
      <c r="F160" s="8">
        <v>2030</v>
      </c>
      <c r="G160" s="8">
        <v>0.69930069930069938</v>
      </c>
      <c r="H160" s="8" t="s">
        <v>381</v>
      </c>
      <c r="I160" s="8" t="s">
        <v>384</v>
      </c>
      <c r="J160" s="47">
        <v>0.13309403102586914</v>
      </c>
      <c r="K160" s="8">
        <v>1</v>
      </c>
    </row>
    <row r="161" spans="1:11" s="8" customFormat="1" x14ac:dyDescent="0.3">
      <c r="A161" s="8" t="s">
        <v>250</v>
      </c>
      <c r="B161" s="8" t="s">
        <v>380</v>
      </c>
      <c r="C161" s="46">
        <f t="shared" si="13"/>
        <v>0.1202453987730057</v>
      </c>
      <c r="D161" s="46">
        <f t="shared" si="14"/>
        <v>0.49325153374233172</v>
      </c>
      <c r="E161" s="46">
        <f t="shared" si="15"/>
        <v>0.19599999999999929</v>
      </c>
      <c r="F161" s="8">
        <v>2030</v>
      </c>
      <c r="G161" s="8">
        <v>0.61349693251533743</v>
      </c>
      <c r="H161" s="8" t="s">
        <v>383</v>
      </c>
      <c r="I161" s="8" t="s">
        <v>384</v>
      </c>
      <c r="J161" s="47">
        <v>0.80400000000000071</v>
      </c>
      <c r="K161" s="8">
        <v>1</v>
      </c>
    </row>
    <row r="162" spans="1:11" s="8" customFormat="1" x14ac:dyDescent="0.3">
      <c r="A162" s="8" t="s">
        <v>252</v>
      </c>
      <c r="B162" s="8" t="s">
        <v>380</v>
      </c>
      <c r="C162" s="46">
        <f t="shared" si="13"/>
        <v>0.56708589845276713</v>
      </c>
      <c r="D162" s="46">
        <f t="shared" si="14"/>
        <v>5.4032113969593086E-2</v>
      </c>
      <c r="E162" s="46">
        <f t="shared" si="15"/>
        <v>0.9130082965089551</v>
      </c>
      <c r="F162" s="8">
        <v>2030</v>
      </c>
      <c r="G162" s="8">
        <v>0.6211180124223602</v>
      </c>
      <c r="H162" s="8" t="s">
        <v>382</v>
      </c>
      <c r="I162" s="8" t="s">
        <v>384</v>
      </c>
      <c r="J162" s="47">
        <v>8.6991703491044875E-2</v>
      </c>
      <c r="K162" s="8">
        <v>1</v>
      </c>
    </row>
    <row r="163" spans="1:11" s="8" customFormat="1" x14ac:dyDescent="0.3">
      <c r="A163" s="45" t="s">
        <v>253</v>
      </c>
      <c r="B163" s="8" t="s">
        <v>380</v>
      </c>
      <c r="C163" s="46">
        <f t="shared" si="13"/>
        <v>0.61349693251533743</v>
      </c>
      <c r="D163" s="46">
        <f t="shared" si="14"/>
        <v>0</v>
      </c>
      <c r="E163" s="46">
        <f t="shared" si="15"/>
        <v>1</v>
      </c>
      <c r="F163" s="8">
        <v>2030</v>
      </c>
      <c r="G163" s="8">
        <v>0.61349693251533743</v>
      </c>
      <c r="H163" s="8" t="s">
        <v>383</v>
      </c>
      <c r="I163" s="8" t="s">
        <v>384</v>
      </c>
      <c r="J163" s="47">
        <v>0</v>
      </c>
      <c r="K163" s="8">
        <v>1</v>
      </c>
    </row>
    <row r="164" spans="1:11" s="8" customFormat="1" x14ac:dyDescent="0.3">
      <c r="A164" s="10" t="s">
        <v>254</v>
      </c>
      <c r="B164" s="8" t="s">
        <v>380</v>
      </c>
      <c r="C164" s="46">
        <f t="shared" si="13"/>
        <v>0.38977167597286499</v>
      </c>
      <c r="D164" s="46">
        <f t="shared" si="14"/>
        <v>5.9840727127910151E-2</v>
      </c>
      <c r="E164" s="46">
        <f>1-J164</f>
        <v>0.86690596897413086</v>
      </c>
      <c r="F164" s="8">
        <v>2030</v>
      </c>
      <c r="G164" s="8">
        <v>0.77519379844961234</v>
      </c>
      <c r="H164" s="8" t="s">
        <v>381</v>
      </c>
      <c r="I164" s="8" t="s">
        <v>384</v>
      </c>
      <c r="J164" s="47">
        <v>0.13309403102586914</v>
      </c>
      <c r="K164" s="8">
        <v>0.57999999999999996</v>
      </c>
    </row>
    <row r="165" spans="1:11" s="8" customFormat="1" x14ac:dyDescent="0.3">
      <c r="A165" s="10" t="s">
        <v>256</v>
      </c>
      <c r="B165" s="8" t="s">
        <v>380</v>
      </c>
      <c r="C165" s="46">
        <f t="shared" si="13"/>
        <v>0.36773945276055131</v>
      </c>
      <c r="D165" s="46">
        <f t="shared" si="14"/>
        <v>3.5038325017226403E-2</v>
      </c>
      <c r="E165" s="46">
        <f>1-J165</f>
        <v>0.9130082965089551</v>
      </c>
      <c r="F165" s="8">
        <v>2030</v>
      </c>
      <c r="G165" s="8">
        <v>0.69444444444444442</v>
      </c>
      <c r="H165" s="8" t="s">
        <v>382</v>
      </c>
      <c r="I165" s="8" t="s">
        <v>384</v>
      </c>
      <c r="J165" s="47">
        <v>8.6991703491044875E-2</v>
      </c>
      <c r="K165" s="8">
        <v>0.57999999999999996</v>
      </c>
    </row>
    <row r="166" spans="1:11" s="8" customFormat="1" x14ac:dyDescent="0.3">
      <c r="A166" s="10" t="s">
        <v>258</v>
      </c>
      <c r="B166" s="8" t="s">
        <v>380</v>
      </c>
      <c r="C166" s="46">
        <f t="shared" si="13"/>
        <v>0.39726027397260272</v>
      </c>
      <c r="D166" s="46">
        <f t="shared" si="14"/>
        <v>0</v>
      </c>
      <c r="E166" s="46">
        <f>1-J166</f>
        <v>1</v>
      </c>
      <c r="F166" s="8">
        <v>2030</v>
      </c>
      <c r="G166" s="8">
        <v>0.68493150684931503</v>
      </c>
      <c r="H166" s="8" t="s">
        <v>383</v>
      </c>
      <c r="I166" s="8" t="s">
        <v>384</v>
      </c>
      <c r="J166" s="47">
        <v>0</v>
      </c>
      <c r="K166" s="8">
        <v>0.57999999999999996</v>
      </c>
    </row>
    <row r="167" spans="1:11" s="8" customFormat="1" x14ac:dyDescent="0.3">
      <c r="A167" s="10" t="s">
        <v>259</v>
      </c>
      <c r="B167" s="8" t="s">
        <v>380</v>
      </c>
      <c r="C167" s="46">
        <f t="shared" si="13"/>
        <v>0.39726027397260272</v>
      </c>
      <c r="D167" s="46">
        <f t="shared" si="14"/>
        <v>0</v>
      </c>
      <c r="E167" s="46">
        <f>1-J167</f>
        <v>1</v>
      </c>
      <c r="F167" s="8">
        <v>2030</v>
      </c>
      <c r="G167" s="8">
        <v>0.68493150684931503</v>
      </c>
      <c r="H167" s="8" t="s">
        <v>383</v>
      </c>
      <c r="I167" s="8" t="s">
        <v>384</v>
      </c>
      <c r="J167" s="47">
        <v>0</v>
      </c>
      <c r="K167" s="8">
        <v>0.57999999999999996</v>
      </c>
    </row>
    <row r="168" spans="1:11" s="8" customFormat="1" x14ac:dyDescent="0.3">
      <c r="A168" s="8" t="s">
        <v>260</v>
      </c>
      <c r="B168" s="8" t="s">
        <v>380</v>
      </c>
      <c r="C168" s="46">
        <f t="shared" si="13"/>
        <v>0.43512658227848089</v>
      </c>
      <c r="D168" s="46">
        <f t="shared" si="14"/>
        <v>0.19778481012658233</v>
      </c>
      <c r="E168" s="46">
        <f t="shared" ref="E168:E178" si="16">1-J168</f>
        <v>0.68749999999999989</v>
      </c>
      <c r="F168" s="8">
        <v>2030</v>
      </c>
      <c r="G168" s="8">
        <v>0.63291139240506322</v>
      </c>
      <c r="H168" s="8" t="s">
        <v>381</v>
      </c>
      <c r="I168" s="8" t="s">
        <v>384</v>
      </c>
      <c r="J168" s="47">
        <v>0.31250000000000011</v>
      </c>
      <c r="K168" s="8">
        <v>1</v>
      </c>
    </row>
    <row r="169" spans="1:11" s="8" customFormat="1" x14ac:dyDescent="0.3">
      <c r="A169" s="8" t="s">
        <v>264</v>
      </c>
      <c r="B169" s="8" t="s">
        <v>380</v>
      </c>
      <c r="C169" s="46">
        <f t="shared" si="13"/>
        <v>0.54867466390767772</v>
      </c>
      <c r="D169" s="46">
        <f t="shared" si="14"/>
        <v>8.4236728497385518E-2</v>
      </c>
      <c r="E169" s="46">
        <f t="shared" si="16"/>
        <v>0.86690596897413086</v>
      </c>
      <c r="F169" s="8">
        <v>2030</v>
      </c>
      <c r="G169" s="8">
        <v>0.63291139240506322</v>
      </c>
      <c r="H169" s="8" t="s">
        <v>381</v>
      </c>
      <c r="I169" s="8" t="s">
        <v>384</v>
      </c>
      <c r="J169" s="47">
        <v>0.13309403102586914</v>
      </c>
      <c r="K169" s="8">
        <v>1</v>
      </c>
    </row>
    <row r="170" spans="1:11" s="8" customFormat="1" x14ac:dyDescent="0.3">
      <c r="A170" s="8" t="s">
        <v>265</v>
      </c>
      <c r="B170" s="8" t="s">
        <v>380</v>
      </c>
      <c r="C170" s="46">
        <f t="shared" si="13"/>
        <v>0.86690596897413086</v>
      </c>
      <c r="D170" s="46">
        <f t="shared" si="14"/>
        <v>0.13309403102586914</v>
      </c>
      <c r="E170" s="46">
        <f t="shared" si="16"/>
        <v>0.86690596897413086</v>
      </c>
      <c r="F170" s="8">
        <v>2030</v>
      </c>
      <c r="G170" s="8">
        <v>1</v>
      </c>
      <c r="H170" s="8" t="s">
        <v>381</v>
      </c>
      <c r="I170" s="8" t="s">
        <v>384</v>
      </c>
      <c r="J170" s="47">
        <v>0.13309403102586914</v>
      </c>
      <c r="K170" s="8">
        <v>1</v>
      </c>
    </row>
    <row r="171" spans="1:11" s="8" customFormat="1" x14ac:dyDescent="0.3">
      <c r="A171" s="8" t="s">
        <v>268</v>
      </c>
      <c r="B171" s="8" t="s">
        <v>380</v>
      </c>
      <c r="C171" s="46">
        <f t="shared" si="13"/>
        <v>0.9130082965089551</v>
      </c>
      <c r="D171" s="46">
        <f t="shared" si="14"/>
        <v>8.6991703491044875E-2</v>
      </c>
      <c r="E171" s="46">
        <f t="shared" si="16"/>
        <v>0.9130082965089551</v>
      </c>
      <c r="F171" s="8">
        <v>2030</v>
      </c>
      <c r="G171" s="8">
        <v>1</v>
      </c>
      <c r="H171" s="8" t="s">
        <v>382</v>
      </c>
      <c r="I171" s="8" t="s">
        <v>384</v>
      </c>
      <c r="J171" s="47">
        <v>8.6991703491044875E-2</v>
      </c>
      <c r="K171" s="8">
        <v>1</v>
      </c>
    </row>
    <row r="172" spans="1:11" s="8" customFormat="1" x14ac:dyDescent="0.3">
      <c r="A172" s="8" t="s">
        <v>238</v>
      </c>
      <c r="B172" s="8" t="s">
        <v>380</v>
      </c>
      <c r="C172" s="46">
        <f t="shared" si="13"/>
        <v>0.60840707964601748</v>
      </c>
      <c r="D172" s="46">
        <f t="shared" si="14"/>
        <v>0.27654867256637189</v>
      </c>
      <c r="E172" s="46">
        <f t="shared" si="16"/>
        <v>0.68749999999999978</v>
      </c>
      <c r="F172" s="8">
        <v>2050</v>
      </c>
      <c r="G172" s="8">
        <v>0.88495575221238942</v>
      </c>
      <c r="H172" s="8" t="s">
        <v>381</v>
      </c>
      <c r="I172" s="8" t="s">
        <v>384</v>
      </c>
      <c r="J172" s="47">
        <v>0.31250000000000022</v>
      </c>
      <c r="K172" s="8">
        <v>1</v>
      </c>
    </row>
    <row r="173" spans="1:11" s="8" customFormat="1" x14ac:dyDescent="0.3">
      <c r="A173" s="8" t="s">
        <v>241</v>
      </c>
      <c r="B173" s="8" t="s">
        <v>380</v>
      </c>
      <c r="C173" s="46">
        <f t="shared" si="13"/>
        <v>0.77249575481109134</v>
      </c>
      <c r="D173" s="46">
        <f t="shared" si="14"/>
        <v>0.1124599974012981</v>
      </c>
      <c r="E173" s="46">
        <f t="shared" si="16"/>
        <v>0.87292020293653316</v>
      </c>
      <c r="F173" s="8">
        <v>2050</v>
      </c>
      <c r="G173" s="8">
        <v>0.88495575221238942</v>
      </c>
      <c r="H173" s="8" t="s">
        <v>381</v>
      </c>
      <c r="I173" s="8" t="s">
        <v>384</v>
      </c>
      <c r="J173" s="47">
        <v>0.12707979706346684</v>
      </c>
      <c r="K173" s="8">
        <v>1</v>
      </c>
    </row>
    <row r="174" spans="1:11" s="8" customFormat="1" x14ac:dyDescent="0.3">
      <c r="A174" s="8" t="s">
        <v>242</v>
      </c>
      <c r="B174" s="8" t="s">
        <v>380</v>
      </c>
      <c r="C174" s="46">
        <f t="shared" si="13"/>
        <v>0.44247787610619471</v>
      </c>
      <c r="D174" s="46">
        <f t="shared" si="14"/>
        <v>0.44247787610619471</v>
      </c>
      <c r="E174" s="46">
        <f t="shared" si="16"/>
        <v>0.5</v>
      </c>
      <c r="F174" s="8">
        <v>2050</v>
      </c>
      <c r="G174" s="8">
        <v>0.88495575221238942</v>
      </c>
      <c r="H174" s="8" t="s">
        <v>382</v>
      </c>
      <c r="I174" s="8" t="s">
        <v>384</v>
      </c>
      <c r="J174" s="47">
        <v>0.5</v>
      </c>
      <c r="K174" s="8">
        <v>1</v>
      </c>
    </row>
    <row r="175" spans="1:11" s="8" customFormat="1" x14ac:dyDescent="0.3">
      <c r="A175" s="8" t="s">
        <v>245</v>
      </c>
      <c r="B175" s="8" t="s">
        <v>380</v>
      </c>
      <c r="C175" s="46">
        <f t="shared" si="13"/>
        <v>0.51959535889079356</v>
      </c>
      <c r="D175" s="46">
        <f t="shared" si="14"/>
        <v>7.5642736347301689E-2</v>
      </c>
      <c r="E175" s="46">
        <f t="shared" si="16"/>
        <v>0.87292020293653316</v>
      </c>
      <c r="F175" s="8">
        <v>2050</v>
      </c>
      <c r="G175" s="8">
        <v>0.59523809523809523</v>
      </c>
      <c r="H175" s="8" t="s">
        <v>381</v>
      </c>
      <c r="I175" s="8" t="s">
        <v>384</v>
      </c>
      <c r="J175" s="47">
        <v>0.12707979706346684</v>
      </c>
      <c r="K175" s="8">
        <v>1</v>
      </c>
    </row>
    <row r="176" spans="1:11" s="8" customFormat="1" x14ac:dyDescent="0.3">
      <c r="A176" s="8" t="s">
        <v>250</v>
      </c>
      <c r="B176" s="8" t="s">
        <v>380</v>
      </c>
      <c r="C176" s="46">
        <f t="shared" si="13"/>
        <v>9.4685990338163911E-2</v>
      </c>
      <c r="D176" s="46">
        <f t="shared" si="14"/>
        <v>0.38840579710144962</v>
      </c>
      <c r="E176" s="46">
        <f t="shared" si="16"/>
        <v>0.19599999999999929</v>
      </c>
      <c r="F176" s="8">
        <v>2050</v>
      </c>
      <c r="G176" s="8">
        <v>0.48309178743961356</v>
      </c>
      <c r="H176" s="8" t="s">
        <v>383</v>
      </c>
      <c r="I176" s="8" t="s">
        <v>384</v>
      </c>
      <c r="J176" s="47">
        <v>0.80400000000000071</v>
      </c>
      <c r="K176" s="8">
        <v>1</v>
      </c>
    </row>
    <row r="177" spans="1:11" s="8" customFormat="1" x14ac:dyDescent="0.3">
      <c r="A177" s="8" t="s">
        <v>252</v>
      </c>
      <c r="B177" s="8" t="s">
        <v>380</v>
      </c>
      <c r="C177" s="46">
        <f t="shared" si="13"/>
        <v>0.24630541871921185</v>
      </c>
      <c r="D177" s="46">
        <f t="shared" si="14"/>
        <v>0.24630541871921185</v>
      </c>
      <c r="E177" s="46">
        <f t="shared" si="16"/>
        <v>0.5</v>
      </c>
      <c r="F177" s="8">
        <v>2050</v>
      </c>
      <c r="G177" s="8">
        <v>0.49261083743842371</v>
      </c>
      <c r="H177" s="8" t="s">
        <v>382</v>
      </c>
      <c r="I177" s="8" t="s">
        <v>384</v>
      </c>
      <c r="J177" s="47">
        <v>0.5</v>
      </c>
      <c r="K177" s="8">
        <v>1</v>
      </c>
    </row>
    <row r="178" spans="1:11" s="8" customFormat="1" x14ac:dyDescent="0.3">
      <c r="A178" s="45" t="s">
        <v>253</v>
      </c>
      <c r="B178" s="8" t="s">
        <v>380</v>
      </c>
      <c r="C178" s="46">
        <f t="shared" si="13"/>
        <v>0.48309178743961356</v>
      </c>
      <c r="D178" s="46">
        <f t="shared" si="14"/>
        <v>0</v>
      </c>
      <c r="E178" s="46">
        <f t="shared" si="16"/>
        <v>1</v>
      </c>
      <c r="F178" s="8">
        <v>2050</v>
      </c>
      <c r="G178" s="8">
        <v>0.48309178743961356</v>
      </c>
      <c r="H178" s="8" t="s">
        <v>383</v>
      </c>
      <c r="I178" s="8" t="s">
        <v>384</v>
      </c>
      <c r="J178" s="47">
        <v>0</v>
      </c>
      <c r="K178" s="8">
        <v>1</v>
      </c>
    </row>
    <row r="179" spans="1:11" s="8" customFormat="1" x14ac:dyDescent="0.3">
      <c r="A179" s="10" t="s">
        <v>254</v>
      </c>
      <c r="B179" s="8" t="s">
        <v>380</v>
      </c>
      <c r="C179" s="46">
        <f t="shared" si="13"/>
        <v>0.35654487162196424</v>
      </c>
      <c r="D179" s="46">
        <f t="shared" si="14"/>
        <v>5.1905832603387859E-2</v>
      </c>
      <c r="E179" s="46">
        <f>1-J179</f>
        <v>0.87292020293653316</v>
      </c>
      <c r="F179" s="8">
        <v>2050</v>
      </c>
      <c r="G179" s="8">
        <v>0.70422535211267612</v>
      </c>
      <c r="H179" s="8" t="s">
        <v>381</v>
      </c>
      <c r="I179" s="8" t="s">
        <v>384</v>
      </c>
      <c r="J179" s="47">
        <v>0.12707979706346684</v>
      </c>
      <c r="K179" s="8">
        <v>0.57999999999999996</v>
      </c>
    </row>
    <row r="180" spans="1:11" s="8" customFormat="1" x14ac:dyDescent="0.3">
      <c r="A180" s="10" t="s">
        <v>256</v>
      </c>
      <c r="B180" s="8" t="s">
        <v>380</v>
      </c>
      <c r="C180" s="46">
        <f t="shared" si="13"/>
        <v>0.17159763313609466</v>
      </c>
      <c r="D180" s="46">
        <f t="shared" si="14"/>
        <v>0.17159763313609466</v>
      </c>
      <c r="E180" s="46">
        <f>1-J180</f>
        <v>0.5</v>
      </c>
      <c r="F180" s="8">
        <v>2050</v>
      </c>
      <c r="G180" s="8">
        <v>0.59171597633136097</v>
      </c>
      <c r="H180" s="8" t="s">
        <v>382</v>
      </c>
      <c r="I180" s="8" t="s">
        <v>384</v>
      </c>
      <c r="J180" s="47">
        <v>0.5</v>
      </c>
      <c r="K180" s="8">
        <v>0.57999999999999996</v>
      </c>
    </row>
    <row r="181" spans="1:11" s="8" customFormat="1" x14ac:dyDescent="0.3">
      <c r="A181" s="10" t="s">
        <v>258</v>
      </c>
      <c r="B181" s="8" t="s">
        <v>380</v>
      </c>
      <c r="C181" s="46">
        <f t="shared" si="13"/>
        <v>0.33720930232558138</v>
      </c>
      <c r="D181" s="46">
        <f t="shared" si="14"/>
        <v>0</v>
      </c>
      <c r="E181" s="46">
        <f>1-J181</f>
        <v>1</v>
      </c>
      <c r="F181" s="8">
        <v>2050</v>
      </c>
      <c r="G181" s="8">
        <v>0.58139534883720934</v>
      </c>
      <c r="H181" s="8" t="s">
        <v>383</v>
      </c>
      <c r="I181" s="8" t="s">
        <v>384</v>
      </c>
      <c r="J181" s="47">
        <v>0</v>
      </c>
      <c r="K181" s="8">
        <v>0.57999999999999996</v>
      </c>
    </row>
    <row r="182" spans="1:11" s="8" customFormat="1" x14ac:dyDescent="0.3">
      <c r="A182" s="10" t="s">
        <v>259</v>
      </c>
      <c r="B182" s="8" t="s">
        <v>380</v>
      </c>
      <c r="C182" s="46">
        <f t="shared" si="13"/>
        <v>0.33720930232558138</v>
      </c>
      <c r="D182" s="46">
        <f t="shared" si="14"/>
        <v>0</v>
      </c>
      <c r="E182" s="46">
        <f>1-J182</f>
        <v>1</v>
      </c>
      <c r="F182" s="8">
        <v>2050</v>
      </c>
      <c r="G182" s="8">
        <v>0.58139534883720934</v>
      </c>
      <c r="H182" s="8" t="s">
        <v>383</v>
      </c>
      <c r="I182" s="8" t="s">
        <v>384</v>
      </c>
      <c r="J182" s="47">
        <v>0</v>
      </c>
      <c r="K182" s="8">
        <v>0.57999999999999996</v>
      </c>
    </row>
    <row r="183" spans="1:11" s="8" customFormat="1" x14ac:dyDescent="0.3">
      <c r="A183" s="8" t="s">
        <v>260</v>
      </c>
      <c r="B183" s="8" t="s">
        <v>380</v>
      </c>
      <c r="C183" s="46">
        <f t="shared" si="13"/>
        <v>0.38841807909604509</v>
      </c>
      <c r="D183" s="46">
        <f t="shared" si="14"/>
        <v>0.1765536723163843</v>
      </c>
      <c r="E183" s="46">
        <f t="shared" ref="E183:E193" si="17">1-J183</f>
        <v>0.68749999999999978</v>
      </c>
      <c r="F183" s="8">
        <v>2050</v>
      </c>
      <c r="G183" s="8">
        <v>0.56497175141242939</v>
      </c>
      <c r="H183" s="8" t="s">
        <v>381</v>
      </c>
      <c r="I183" s="8" t="s">
        <v>384</v>
      </c>
      <c r="J183" s="47">
        <v>0.31250000000000022</v>
      </c>
      <c r="K183" s="8">
        <v>1</v>
      </c>
    </row>
    <row r="184" spans="1:11" s="8" customFormat="1" x14ac:dyDescent="0.3">
      <c r="A184" s="8" t="s">
        <v>264</v>
      </c>
      <c r="B184" s="8" t="s">
        <v>380</v>
      </c>
      <c r="C184" s="46">
        <f t="shared" si="13"/>
        <v>0.49317525589634642</v>
      </c>
      <c r="D184" s="46">
        <f t="shared" si="14"/>
        <v>7.1796495516082956E-2</v>
      </c>
      <c r="E184" s="46">
        <f t="shared" si="17"/>
        <v>0.87292020293653316</v>
      </c>
      <c r="F184" s="8">
        <v>2050</v>
      </c>
      <c r="G184" s="8">
        <v>0.56497175141242939</v>
      </c>
      <c r="H184" s="8" t="s">
        <v>381</v>
      </c>
      <c r="I184" s="8" t="s">
        <v>384</v>
      </c>
      <c r="J184" s="47">
        <v>0.12707979706346684</v>
      </c>
      <c r="K184" s="8">
        <v>1</v>
      </c>
    </row>
    <row r="185" spans="1:11" s="8" customFormat="1" x14ac:dyDescent="0.3">
      <c r="A185" s="8" t="s">
        <v>265</v>
      </c>
      <c r="B185" s="8" t="s">
        <v>380</v>
      </c>
      <c r="C185" s="46">
        <f t="shared" si="13"/>
        <v>0.69833616234922657</v>
      </c>
      <c r="D185" s="46">
        <f t="shared" si="14"/>
        <v>0.10166383765077347</v>
      </c>
      <c r="E185" s="46">
        <f t="shared" si="17"/>
        <v>0.87292020293653316</v>
      </c>
      <c r="F185" s="8">
        <v>2050</v>
      </c>
      <c r="G185" s="8">
        <v>0.8</v>
      </c>
      <c r="H185" s="8" t="s">
        <v>381</v>
      </c>
      <c r="I185" s="8" t="s">
        <v>384</v>
      </c>
      <c r="J185" s="47">
        <v>0.12707979706346684</v>
      </c>
      <c r="K185" s="8">
        <v>1</v>
      </c>
    </row>
    <row r="186" spans="1:11" s="8" customFormat="1" x14ac:dyDescent="0.3">
      <c r="A186" s="8" t="s">
        <v>268</v>
      </c>
      <c r="B186" s="8" t="s">
        <v>380</v>
      </c>
      <c r="C186" s="46">
        <f t="shared" si="13"/>
        <v>0.4</v>
      </c>
      <c r="D186" s="46">
        <f t="shared" si="14"/>
        <v>0.4</v>
      </c>
      <c r="E186" s="46">
        <f t="shared" si="17"/>
        <v>0.5</v>
      </c>
      <c r="F186" s="8">
        <v>2050</v>
      </c>
      <c r="G186" s="8">
        <v>0.8</v>
      </c>
      <c r="H186" s="8" t="s">
        <v>382</v>
      </c>
      <c r="I186" s="8" t="s">
        <v>384</v>
      </c>
      <c r="J186" s="47">
        <v>0.5</v>
      </c>
      <c r="K186" s="8">
        <v>1</v>
      </c>
    </row>
    <row r="187" spans="1:11" s="8" customFormat="1" x14ac:dyDescent="0.3">
      <c r="A187" s="8" t="s">
        <v>238</v>
      </c>
      <c r="B187" s="8" t="s">
        <v>380</v>
      </c>
      <c r="C187" s="46">
        <f t="shared" si="13"/>
        <v>0.66454545454545533</v>
      </c>
      <c r="D187" s="46">
        <f t="shared" si="14"/>
        <v>0.30136363636363561</v>
      </c>
      <c r="E187" s="46">
        <f t="shared" si="17"/>
        <v>0.68800000000000083</v>
      </c>
      <c r="F187" s="8">
        <v>2015</v>
      </c>
      <c r="G187" s="8">
        <v>0.96590909090909094</v>
      </c>
      <c r="H187" s="8" t="s">
        <v>381</v>
      </c>
      <c r="I187" s="8" t="s">
        <v>384</v>
      </c>
      <c r="J187" s="47">
        <v>0.31199999999999922</v>
      </c>
      <c r="K187" s="8">
        <v>1</v>
      </c>
    </row>
    <row r="188" spans="1:11" s="8" customFormat="1" x14ac:dyDescent="0.3">
      <c r="A188" s="8" t="s">
        <v>241</v>
      </c>
      <c r="B188" s="8" t="s">
        <v>380</v>
      </c>
      <c r="C188" s="46">
        <f t="shared" si="13"/>
        <v>0.8829826961613072</v>
      </c>
      <c r="D188" s="46">
        <f t="shared" si="14"/>
        <v>8.2926394747783697E-2</v>
      </c>
      <c r="E188" s="46">
        <f t="shared" si="17"/>
        <v>0.91414679131994159</v>
      </c>
      <c r="F188" s="8">
        <v>2015</v>
      </c>
      <c r="G188" s="8">
        <v>0.96590909090909094</v>
      </c>
      <c r="H188" s="8" t="s">
        <v>381</v>
      </c>
      <c r="I188" s="8" t="s">
        <v>384</v>
      </c>
      <c r="J188" s="47">
        <v>8.5853208680058413E-2</v>
      </c>
      <c r="K188" s="8">
        <v>1</v>
      </c>
    </row>
    <row r="189" spans="1:11" s="8" customFormat="1" x14ac:dyDescent="0.3">
      <c r="A189" s="8" t="s">
        <v>242</v>
      </c>
      <c r="B189" s="8" t="s">
        <v>380</v>
      </c>
      <c r="C189" s="46">
        <f t="shared" si="13"/>
        <v>0.96590909090909094</v>
      </c>
      <c r="D189" s="46">
        <f t="shared" si="14"/>
        <v>0</v>
      </c>
      <c r="E189" s="46">
        <f t="shared" si="17"/>
        <v>1</v>
      </c>
      <c r="F189" s="8">
        <v>2015</v>
      </c>
      <c r="G189" s="8">
        <v>0.96590909090909094</v>
      </c>
      <c r="H189" s="8" t="s">
        <v>382</v>
      </c>
      <c r="I189" s="8" t="s">
        <v>384</v>
      </c>
      <c r="J189" s="47">
        <v>0</v>
      </c>
      <c r="K189" s="8">
        <v>1</v>
      </c>
    </row>
    <row r="190" spans="1:11" s="8" customFormat="1" x14ac:dyDescent="0.3">
      <c r="A190" s="8" t="s">
        <v>245</v>
      </c>
      <c r="B190" s="8" t="s">
        <v>380</v>
      </c>
      <c r="C190" s="46">
        <f t="shared" si="13"/>
        <v>0.81106555348753562</v>
      </c>
      <c r="D190" s="46">
        <f t="shared" si="14"/>
        <v>7.617220875022665E-2</v>
      </c>
      <c r="E190" s="46">
        <f t="shared" si="17"/>
        <v>0.91414679131994159</v>
      </c>
      <c r="F190" s="8">
        <v>2015</v>
      </c>
      <c r="G190" s="8">
        <v>0.8872377622377623</v>
      </c>
      <c r="H190" s="8" t="s">
        <v>381</v>
      </c>
      <c r="I190" s="8" t="s">
        <v>384</v>
      </c>
      <c r="J190" s="47">
        <v>8.5853208680058413E-2</v>
      </c>
      <c r="K190" s="8">
        <v>1</v>
      </c>
    </row>
    <row r="191" spans="1:11" s="8" customFormat="1" x14ac:dyDescent="0.3">
      <c r="A191" s="8" t="s">
        <v>250</v>
      </c>
      <c r="B191" s="8" t="s">
        <v>380</v>
      </c>
      <c r="C191" s="46">
        <f t="shared" si="13"/>
        <v>7.5921547829420941E-2</v>
      </c>
      <c r="D191" s="46">
        <f t="shared" si="14"/>
        <v>0.77913980186383058</v>
      </c>
      <c r="E191" s="46">
        <f t="shared" si="17"/>
        <v>8.8790760869564944E-2</v>
      </c>
      <c r="F191" s="8">
        <v>2015</v>
      </c>
      <c r="G191" s="8">
        <v>0.85506134969325154</v>
      </c>
      <c r="H191" s="8" t="s">
        <v>383</v>
      </c>
      <c r="I191" s="8" t="s">
        <v>384</v>
      </c>
      <c r="J191" s="47">
        <v>0.91120923913043506</v>
      </c>
      <c r="K191" s="8">
        <v>1</v>
      </c>
    </row>
    <row r="192" spans="1:11" s="8" customFormat="1" x14ac:dyDescent="0.3">
      <c r="A192" s="8" t="s">
        <v>252</v>
      </c>
      <c r="B192" s="8" t="s">
        <v>380</v>
      </c>
      <c r="C192" s="46">
        <f t="shared" si="13"/>
        <v>0.85791925465838514</v>
      </c>
      <c r="D192" s="46">
        <f t="shared" si="14"/>
        <v>0</v>
      </c>
      <c r="E192" s="46">
        <f t="shared" si="17"/>
        <v>1</v>
      </c>
      <c r="F192" s="8">
        <v>2015</v>
      </c>
      <c r="G192" s="8">
        <v>0.85791925465838514</v>
      </c>
      <c r="H192" s="8" t="s">
        <v>382</v>
      </c>
      <c r="I192" s="8" t="s">
        <v>384</v>
      </c>
      <c r="J192" s="47">
        <v>0</v>
      </c>
      <c r="K192" s="8">
        <v>1</v>
      </c>
    </row>
    <row r="193" spans="1:11" s="8" customFormat="1" x14ac:dyDescent="0.3">
      <c r="A193" s="45" t="s">
        <v>253</v>
      </c>
      <c r="B193" s="8" t="s">
        <v>380</v>
      </c>
      <c r="C193" s="46">
        <f t="shared" si="13"/>
        <v>0.78674117050553738</v>
      </c>
      <c r="D193" s="46">
        <f t="shared" si="14"/>
        <v>6.83201791877142E-2</v>
      </c>
      <c r="E193" s="46">
        <f t="shared" si="17"/>
        <v>0.92009909088719344</v>
      </c>
      <c r="F193" s="8">
        <v>2015</v>
      </c>
      <c r="G193" s="8">
        <v>0.85506134969325154</v>
      </c>
      <c r="H193" s="8" t="s">
        <v>383</v>
      </c>
      <c r="I193" s="8" t="s">
        <v>384</v>
      </c>
      <c r="J193" s="47">
        <v>7.9900909112806562E-2</v>
      </c>
      <c r="K193" s="8">
        <v>1</v>
      </c>
    </row>
    <row r="194" spans="1:11" s="8" customFormat="1" x14ac:dyDescent="0.3">
      <c r="A194" s="10" t="s">
        <v>254</v>
      </c>
      <c r="B194" s="8" t="s">
        <v>380</v>
      </c>
      <c r="C194" s="46">
        <f t="shared" si="13"/>
        <v>0.48550761271556198</v>
      </c>
      <c r="D194" s="46">
        <f t="shared" si="14"/>
        <v>4.5597038447228691E-2</v>
      </c>
      <c r="E194" s="46">
        <f>1-J194</f>
        <v>0.91414679131994159</v>
      </c>
      <c r="F194" s="8">
        <v>2015</v>
      </c>
      <c r="G194" s="8">
        <v>0.91569767441860461</v>
      </c>
      <c r="H194" s="8" t="s">
        <v>381</v>
      </c>
      <c r="I194" s="8" t="s">
        <v>384</v>
      </c>
      <c r="J194" s="47">
        <v>8.5853208680058413E-2</v>
      </c>
      <c r="K194" s="8">
        <v>0.57999999999999996</v>
      </c>
    </row>
    <row r="195" spans="1:11" s="8" customFormat="1" x14ac:dyDescent="0.3">
      <c r="A195" s="10" t="s">
        <v>256</v>
      </c>
      <c r="B195" s="8" t="s">
        <v>380</v>
      </c>
      <c r="C195" s="46">
        <f t="shared" si="13"/>
        <v>0.51354166666666656</v>
      </c>
      <c r="D195" s="46">
        <f t="shared" si="14"/>
        <v>0</v>
      </c>
      <c r="E195" s="46">
        <f>1-J195</f>
        <v>1</v>
      </c>
      <c r="F195" s="8">
        <v>2015</v>
      </c>
      <c r="G195" s="8">
        <v>0.88541666666666663</v>
      </c>
      <c r="H195" s="8" t="s">
        <v>382</v>
      </c>
      <c r="I195" s="8" t="s">
        <v>384</v>
      </c>
      <c r="J195" s="47">
        <v>0</v>
      </c>
      <c r="K195" s="8">
        <v>0.57999999999999996</v>
      </c>
    </row>
    <row r="196" spans="1:11" s="8" customFormat="1" x14ac:dyDescent="0.3">
      <c r="A196" s="10" t="s">
        <v>258</v>
      </c>
      <c r="B196" s="8" t="s">
        <v>380</v>
      </c>
      <c r="C196" s="46">
        <f t="shared" si="13"/>
        <v>0.47060547679452858</v>
      </c>
      <c r="D196" s="46">
        <f t="shared" si="14"/>
        <v>4.0867125945197466E-2</v>
      </c>
      <c r="E196" s="46">
        <f>1-J196</f>
        <v>0.92009909088719344</v>
      </c>
      <c r="F196" s="8">
        <v>2015</v>
      </c>
      <c r="G196" s="8">
        <v>0.88184931506849318</v>
      </c>
      <c r="H196" s="8" t="s">
        <v>383</v>
      </c>
      <c r="I196" s="8" t="s">
        <v>384</v>
      </c>
      <c r="J196" s="47">
        <v>7.9900909112806562E-2</v>
      </c>
      <c r="K196" s="8">
        <v>0.57999999999999996</v>
      </c>
    </row>
    <row r="197" spans="1:11" s="8" customFormat="1" x14ac:dyDescent="0.3">
      <c r="A197" s="10" t="s">
        <v>259</v>
      </c>
      <c r="B197" s="8" t="s">
        <v>380</v>
      </c>
      <c r="C197" s="46">
        <f t="shared" si="13"/>
        <v>0.47060547679452858</v>
      </c>
      <c r="D197" s="46">
        <f t="shared" si="14"/>
        <v>4.0867125945197466E-2</v>
      </c>
      <c r="E197" s="46">
        <f>1-J197</f>
        <v>0.92009909088719344</v>
      </c>
      <c r="F197" s="8">
        <v>2015</v>
      </c>
      <c r="G197" s="8">
        <v>0.88184931506849318</v>
      </c>
      <c r="H197" s="8" t="s">
        <v>383</v>
      </c>
      <c r="I197" s="8" t="s">
        <v>384</v>
      </c>
      <c r="J197" s="47">
        <v>7.9900909112806562E-2</v>
      </c>
      <c r="K197" s="8">
        <v>0.57999999999999996</v>
      </c>
    </row>
    <row r="198" spans="1:11" s="8" customFormat="1" x14ac:dyDescent="0.3">
      <c r="A198" s="8" t="s">
        <v>260</v>
      </c>
      <c r="B198" s="8" t="s">
        <v>380</v>
      </c>
      <c r="C198" s="46">
        <f t="shared" si="13"/>
        <v>0.59329113924050703</v>
      </c>
      <c r="D198" s="46">
        <f t="shared" si="14"/>
        <v>0.2690506329113917</v>
      </c>
      <c r="E198" s="46">
        <f t="shared" ref="E198:E208" si="18">1-J198</f>
        <v>0.68800000000000083</v>
      </c>
      <c r="F198" s="8">
        <v>2015</v>
      </c>
      <c r="G198" s="8">
        <v>0.86234177215189867</v>
      </c>
      <c r="H198" s="8" t="s">
        <v>381</v>
      </c>
      <c r="I198" s="8" t="s">
        <v>384</v>
      </c>
      <c r="J198" s="47">
        <v>0.31199999999999922</v>
      </c>
      <c r="K198" s="8">
        <v>1</v>
      </c>
    </row>
    <row r="199" spans="1:11" s="8" customFormat="1" x14ac:dyDescent="0.3">
      <c r="A199" s="8" t="s">
        <v>264</v>
      </c>
      <c r="B199" s="8" t="s">
        <v>380</v>
      </c>
      <c r="C199" s="46">
        <f t="shared" si="13"/>
        <v>0.78830696403381029</v>
      </c>
      <c r="D199" s="46">
        <f t="shared" si="14"/>
        <v>7.4034808118088338E-2</v>
      </c>
      <c r="E199" s="46">
        <f t="shared" si="18"/>
        <v>0.91414679131994159</v>
      </c>
      <c r="F199" s="8">
        <v>2015</v>
      </c>
      <c r="G199" s="8">
        <v>0.86234177215189867</v>
      </c>
      <c r="H199" s="8" t="s">
        <v>381</v>
      </c>
      <c r="I199" s="8" t="s">
        <v>384</v>
      </c>
      <c r="J199" s="47">
        <v>8.5853208680058413E-2</v>
      </c>
      <c r="K199" s="8">
        <v>1</v>
      </c>
    </row>
    <row r="200" spans="1:11" s="8" customFormat="1" x14ac:dyDescent="0.3">
      <c r="A200" s="8" t="s">
        <v>265</v>
      </c>
      <c r="B200" s="8" t="s">
        <v>380</v>
      </c>
      <c r="C200" s="46">
        <f t="shared" si="13"/>
        <v>0.91414679131994159</v>
      </c>
      <c r="D200" s="46">
        <f t="shared" si="14"/>
        <v>8.5853208680058413E-2</v>
      </c>
      <c r="E200" s="46">
        <f t="shared" si="18"/>
        <v>0.91414679131994159</v>
      </c>
      <c r="F200" s="8">
        <v>2015</v>
      </c>
      <c r="G200" s="8">
        <v>1</v>
      </c>
      <c r="H200" s="8" t="s">
        <v>381</v>
      </c>
      <c r="I200" s="8" t="s">
        <v>384</v>
      </c>
      <c r="J200" s="47">
        <v>8.5853208680058413E-2</v>
      </c>
      <c r="K200" s="8">
        <v>1</v>
      </c>
    </row>
    <row r="201" spans="1:11" s="8" customFormat="1" x14ac:dyDescent="0.3">
      <c r="A201" s="8" t="s">
        <v>268</v>
      </c>
      <c r="B201" s="8" t="s">
        <v>380</v>
      </c>
      <c r="C201" s="46">
        <f t="shared" si="13"/>
        <v>1</v>
      </c>
      <c r="D201" s="46">
        <f t="shared" si="14"/>
        <v>0</v>
      </c>
      <c r="E201" s="46">
        <f t="shared" si="18"/>
        <v>1</v>
      </c>
      <c r="F201" s="8">
        <v>2015</v>
      </c>
      <c r="G201" s="8">
        <v>1</v>
      </c>
      <c r="H201" s="8" t="s">
        <v>382</v>
      </c>
      <c r="I201" s="8" t="s">
        <v>384</v>
      </c>
      <c r="J201" s="47">
        <v>0</v>
      </c>
      <c r="K201" s="8">
        <v>1</v>
      </c>
    </row>
    <row r="202" spans="1:11" s="8" customFormat="1" x14ac:dyDescent="0.3">
      <c r="A202" s="8" t="s">
        <v>238</v>
      </c>
      <c r="B202" s="8" t="s">
        <v>380</v>
      </c>
      <c r="C202" s="46">
        <f t="shared" si="13"/>
        <v>0.64890909090909166</v>
      </c>
      <c r="D202" s="46">
        <f t="shared" si="14"/>
        <v>0.29427272727272652</v>
      </c>
      <c r="E202" s="46">
        <f t="shared" si="18"/>
        <v>0.68800000000000083</v>
      </c>
      <c r="F202" s="8">
        <v>2019</v>
      </c>
      <c r="G202" s="8">
        <v>0.94318181818181812</v>
      </c>
      <c r="H202" s="8" t="s">
        <v>381</v>
      </c>
      <c r="I202" s="8" t="s">
        <v>384</v>
      </c>
      <c r="J202" s="47">
        <v>0.31199999999999922</v>
      </c>
      <c r="K202" s="8">
        <v>1</v>
      </c>
    </row>
    <row r="203" spans="1:11" s="8" customFormat="1" x14ac:dyDescent="0.3">
      <c r="A203" s="8" t="s">
        <v>241</v>
      </c>
      <c r="B203" s="8" t="s">
        <v>380</v>
      </c>
      <c r="C203" s="46">
        <f t="shared" si="13"/>
        <v>0.85624151631707823</v>
      </c>
      <c r="D203" s="46">
        <f t="shared" si="14"/>
        <v>8.6940301864739902E-2</v>
      </c>
      <c r="E203" s="46">
        <f t="shared" si="18"/>
        <v>0.90782233055304684</v>
      </c>
      <c r="F203" s="8">
        <v>2019</v>
      </c>
      <c r="G203" s="8">
        <v>0.94318181818181812</v>
      </c>
      <c r="H203" s="8" t="s">
        <v>381</v>
      </c>
      <c r="I203" s="8" t="s">
        <v>384</v>
      </c>
      <c r="J203" s="47">
        <v>9.2177669446953159E-2</v>
      </c>
      <c r="K203" s="8">
        <v>1</v>
      </c>
    </row>
    <row r="204" spans="1:11" s="8" customFormat="1" x14ac:dyDescent="0.3">
      <c r="A204" s="8" t="s">
        <v>242</v>
      </c>
      <c r="B204" s="8" t="s">
        <v>380</v>
      </c>
      <c r="C204" s="46">
        <f t="shared" si="13"/>
        <v>0.85164212428066755</v>
      </c>
      <c r="D204" s="46">
        <f t="shared" si="14"/>
        <v>9.153969390115059E-2</v>
      </c>
      <c r="E204" s="46">
        <f t="shared" si="18"/>
        <v>0.90294586670721388</v>
      </c>
      <c r="F204" s="8">
        <v>2019</v>
      </c>
      <c r="G204" s="8">
        <v>0.94318181818181812</v>
      </c>
      <c r="H204" s="8" t="s">
        <v>382</v>
      </c>
      <c r="I204" s="8" t="s">
        <v>384</v>
      </c>
      <c r="J204" s="47">
        <v>9.7054133292786171E-2</v>
      </c>
      <c r="K204" s="8">
        <v>1</v>
      </c>
    </row>
    <row r="205" spans="1:11" s="8" customFormat="1" x14ac:dyDescent="0.3">
      <c r="A205" s="8" t="s">
        <v>245</v>
      </c>
      <c r="B205" s="8" t="s">
        <v>380</v>
      </c>
      <c r="C205" s="46">
        <f t="shared" si="13"/>
        <v>0.73720886808022779</v>
      </c>
      <c r="D205" s="46">
        <f t="shared" si="14"/>
        <v>7.485406898270934E-2</v>
      </c>
      <c r="E205" s="46">
        <f t="shared" si="18"/>
        <v>0.90782233055304684</v>
      </c>
      <c r="F205" s="8">
        <v>2019</v>
      </c>
      <c r="G205" s="8">
        <v>0.81206293706293708</v>
      </c>
      <c r="H205" s="8" t="s">
        <v>381</v>
      </c>
      <c r="I205" s="8" t="s">
        <v>384</v>
      </c>
      <c r="J205" s="47">
        <v>9.2177669446953159E-2</v>
      </c>
      <c r="K205" s="8">
        <v>1</v>
      </c>
    </row>
    <row r="206" spans="1:11" s="8" customFormat="1" x14ac:dyDescent="0.3">
      <c r="A206" s="8" t="s">
        <v>250</v>
      </c>
      <c r="B206" s="8" t="s">
        <v>380</v>
      </c>
      <c r="C206" s="46">
        <f t="shared" ref="C206:C231" si="19">E206*K206*G206</f>
        <v>9.3635023940638648E-2</v>
      </c>
      <c r="D206" s="46">
        <f t="shared" ref="D206:D231" si="20">J206*K206*G206</f>
        <v>0.66480055888144729</v>
      </c>
      <c r="E206" s="46">
        <f t="shared" si="18"/>
        <v>0.12345811043335975</v>
      </c>
      <c r="F206" s="8">
        <v>2019</v>
      </c>
      <c r="G206" s="8">
        <v>0.7584355828220859</v>
      </c>
      <c r="H206" s="8" t="s">
        <v>383</v>
      </c>
      <c r="I206" s="8" t="s">
        <v>384</v>
      </c>
      <c r="J206" s="47">
        <v>0.87654188956664025</v>
      </c>
      <c r="K206" s="8">
        <v>1</v>
      </c>
    </row>
    <row r="207" spans="1:11" s="8" customFormat="1" x14ac:dyDescent="0.3">
      <c r="A207" s="8" t="s">
        <v>252</v>
      </c>
      <c r="B207" s="8" t="s">
        <v>380</v>
      </c>
      <c r="C207" s="46">
        <f t="shared" si="19"/>
        <v>0.68912716379906158</v>
      </c>
      <c r="D207" s="46">
        <f t="shared" si="20"/>
        <v>7.4071593964913668E-2</v>
      </c>
      <c r="E207" s="46">
        <f t="shared" si="18"/>
        <v>0.90294586670721388</v>
      </c>
      <c r="F207" s="8">
        <v>2019</v>
      </c>
      <c r="G207" s="8">
        <v>0.76319875776397517</v>
      </c>
      <c r="H207" s="8" t="s">
        <v>382</v>
      </c>
      <c r="I207" s="8" t="s">
        <v>384</v>
      </c>
      <c r="J207" s="47">
        <v>9.7054133292786171E-2</v>
      </c>
      <c r="K207" s="8">
        <v>1</v>
      </c>
    </row>
    <row r="208" spans="1:11" s="8" customFormat="1" x14ac:dyDescent="0.3">
      <c r="A208" s="45" t="s">
        <v>253</v>
      </c>
      <c r="B208" s="8" t="s">
        <v>380</v>
      </c>
      <c r="C208" s="46">
        <f t="shared" si="19"/>
        <v>0.7584355828220859</v>
      </c>
      <c r="D208" s="46">
        <f t="shared" si="20"/>
        <v>0</v>
      </c>
      <c r="E208" s="46">
        <f t="shared" si="18"/>
        <v>1</v>
      </c>
      <c r="F208" s="8">
        <v>2019</v>
      </c>
      <c r="G208" s="8">
        <v>0.7584355828220859</v>
      </c>
      <c r="H208" s="8" t="s">
        <v>383</v>
      </c>
      <c r="I208" s="8" t="s">
        <v>384</v>
      </c>
      <c r="J208" s="47">
        <v>0</v>
      </c>
      <c r="K208" s="8">
        <v>1</v>
      </c>
    </row>
    <row r="209" spans="1:11" s="8" customFormat="1" x14ac:dyDescent="0.3">
      <c r="A209" s="10" t="s">
        <v>254</v>
      </c>
      <c r="B209" s="8" t="s">
        <v>380</v>
      </c>
      <c r="C209" s="46">
        <f t="shared" si="19"/>
        <v>0.45255646916310116</v>
      </c>
      <c r="D209" s="46">
        <f t="shared" si="20"/>
        <v>4.5951282774883258E-2</v>
      </c>
      <c r="E209" s="46">
        <f>1-J209</f>
        <v>0.90782233055304684</v>
      </c>
      <c r="F209" s="8">
        <v>2019</v>
      </c>
      <c r="G209" s="8">
        <v>0.85949612403100772</v>
      </c>
      <c r="H209" s="8" t="s">
        <v>381</v>
      </c>
      <c r="I209" s="8" t="s">
        <v>384</v>
      </c>
      <c r="J209" s="47">
        <v>9.2177669446953159E-2</v>
      </c>
      <c r="K209" s="8">
        <v>0.57999999999999996</v>
      </c>
    </row>
    <row r="210" spans="1:11" s="8" customFormat="1" x14ac:dyDescent="0.3">
      <c r="A210" s="10" t="s">
        <v>256</v>
      </c>
      <c r="B210" s="8" t="s">
        <v>380</v>
      </c>
      <c r="C210" s="46">
        <f t="shared" si="19"/>
        <v>0.42369480703754475</v>
      </c>
      <c r="D210" s="46">
        <f t="shared" si="20"/>
        <v>4.5541304073566401E-2</v>
      </c>
      <c r="E210" s="46">
        <f>1-J210</f>
        <v>0.90294586670721388</v>
      </c>
      <c r="F210" s="8">
        <v>2019</v>
      </c>
      <c r="G210" s="8">
        <v>0.80902777777777779</v>
      </c>
      <c r="H210" s="8" t="s">
        <v>382</v>
      </c>
      <c r="I210" s="8" t="s">
        <v>384</v>
      </c>
      <c r="J210" s="47">
        <v>9.7054133292786171E-2</v>
      </c>
      <c r="K210" s="8">
        <v>0.57999999999999996</v>
      </c>
    </row>
    <row r="211" spans="1:11" s="8" customFormat="1" x14ac:dyDescent="0.3">
      <c r="A211" s="10" t="s">
        <v>258</v>
      </c>
      <c r="B211" s="8" t="s">
        <v>380</v>
      </c>
      <c r="C211" s="46">
        <f t="shared" si="19"/>
        <v>0.46578767123287673</v>
      </c>
      <c r="D211" s="46">
        <f t="shared" si="20"/>
        <v>0</v>
      </c>
      <c r="E211" s="46">
        <f>1-J211</f>
        <v>1</v>
      </c>
      <c r="F211" s="8">
        <v>2019</v>
      </c>
      <c r="G211" s="8">
        <v>0.80308219178082196</v>
      </c>
      <c r="H211" s="8" t="s">
        <v>383</v>
      </c>
      <c r="I211" s="8" t="s">
        <v>384</v>
      </c>
      <c r="J211" s="47">
        <v>0</v>
      </c>
      <c r="K211" s="8">
        <v>0.57999999999999996</v>
      </c>
    </row>
    <row r="212" spans="1:11" s="8" customFormat="1" x14ac:dyDescent="0.3">
      <c r="A212" s="10" t="s">
        <v>259</v>
      </c>
      <c r="B212" s="8" t="s">
        <v>380</v>
      </c>
      <c r="C212" s="46">
        <f t="shared" si="19"/>
        <v>0.46578767123287673</v>
      </c>
      <c r="D212" s="46">
        <f t="shared" si="20"/>
        <v>0</v>
      </c>
      <c r="E212" s="46">
        <f>1-J212</f>
        <v>1</v>
      </c>
      <c r="F212" s="8">
        <v>2019</v>
      </c>
      <c r="G212" s="8">
        <v>0.80308219178082196</v>
      </c>
      <c r="H212" s="8" t="s">
        <v>383</v>
      </c>
      <c r="I212" s="8" t="s">
        <v>384</v>
      </c>
      <c r="J212" s="47">
        <v>0</v>
      </c>
      <c r="K212" s="8">
        <v>0.57999999999999996</v>
      </c>
    </row>
    <row r="213" spans="1:11" s="8" customFormat="1" x14ac:dyDescent="0.3">
      <c r="A213" s="8" t="s">
        <v>260</v>
      </c>
      <c r="B213" s="8" t="s">
        <v>380</v>
      </c>
      <c r="C213" s="46">
        <f t="shared" si="19"/>
        <v>0.53015189873417778</v>
      </c>
      <c r="D213" s="46">
        <f t="shared" si="20"/>
        <v>0.24041772151898672</v>
      </c>
      <c r="E213" s="46">
        <f t="shared" ref="E213:E223" si="21">1-J213</f>
        <v>0.68800000000000083</v>
      </c>
      <c r="F213" s="8">
        <v>2019</v>
      </c>
      <c r="G213" s="8">
        <v>0.77056962025316444</v>
      </c>
      <c r="H213" s="8" t="s">
        <v>381</v>
      </c>
      <c r="I213" s="8" t="s">
        <v>384</v>
      </c>
      <c r="J213" s="47">
        <v>0.31199999999999922</v>
      </c>
      <c r="K213" s="8">
        <v>1</v>
      </c>
    </row>
    <row r="214" spans="1:11" s="8" customFormat="1" x14ac:dyDescent="0.3">
      <c r="A214" s="8" t="s">
        <v>264</v>
      </c>
      <c r="B214" s="8" t="s">
        <v>380</v>
      </c>
      <c r="C214" s="46">
        <f t="shared" si="19"/>
        <v>0.69954030851160398</v>
      </c>
      <c r="D214" s="46">
        <f t="shared" si="20"/>
        <v>7.1029311741560408E-2</v>
      </c>
      <c r="E214" s="46">
        <f t="shared" si="21"/>
        <v>0.90782233055304684</v>
      </c>
      <c r="F214" s="8">
        <v>2019</v>
      </c>
      <c r="G214" s="8">
        <v>0.77056962025316444</v>
      </c>
      <c r="H214" s="8" t="s">
        <v>381</v>
      </c>
      <c r="I214" s="8" t="s">
        <v>384</v>
      </c>
      <c r="J214" s="47">
        <v>9.2177669446953159E-2</v>
      </c>
      <c r="K214" s="8">
        <v>1</v>
      </c>
    </row>
    <row r="215" spans="1:11" s="8" customFormat="1" x14ac:dyDescent="0.3">
      <c r="A215" s="8" t="s">
        <v>265</v>
      </c>
      <c r="B215" s="8" t="s">
        <v>380</v>
      </c>
      <c r="C215" s="46">
        <f t="shared" si="19"/>
        <v>0.90782233055304684</v>
      </c>
      <c r="D215" s="46">
        <f t="shared" si="20"/>
        <v>9.2177669446953159E-2</v>
      </c>
      <c r="E215" s="46">
        <f t="shared" si="21"/>
        <v>0.90782233055304684</v>
      </c>
      <c r="F215" s="8">
        <v>2019</v>
      </c>
      <c r="G215" s="8">
        <v>1</v>
      </c>
      <c r="H215" s="8" t="s">
        <v>381</v>
      </c>
      <c r="I215" s="8" t="s">
        <v>384</v>
      </c>
      <c r="J215" s="47">
        <v>9.2177669446953159E-2</v>
      </c>
      <c r="K215" s="8">
        <v>1</v>
      </c>
    </row>
    <row r="216" spans="1:11" s="8" customFormat="1" x14ac:dyDescent="0.3">
      <c r="A216" s="8" t="s">
        <v>268</v>
      </c>
      <c r="B216" s="8" t="s">
        <v>380</v>
      </c>
      <c r="C216" s="46">
        <f t="shared" si="19"/>
        <v>0.90294586670721388</v>
      </c>
      <c r="D216" s="46">
        <f t="shared" si="20"/>
        <v>9.7054133292786171E-2</v>
      </c>
      <c r="E216" s="46">
        <f t="shared" si="21"/>
        <v>0.90294586670721388</v>
      </c>
      <c r="F216" s="8">
        <v>2019</v>
      </c>
      <c r="G216" s="8">
        <v>1</v>
      </c>
      <c r="H216" s="8" t="s">
        <v>382</v>
      </c>
      <c r="I216" s="8" t="s">
        <v>384</v>
      </c>
      <c r="J216" s="47">
        <v>9.7054133292786171E-2</v>
      </c>
      <c r="K216" s="8">
        <v>1</v>
      </c>
    </row>
    <row r="217" spans="1:11" s="8" customFormat="1" x14ac:dyDescent="0.3">
      <c r="A217" s="8" t="s">
        <v>238</v>
      </c>
      <c r="B217" s="8" t="s">
        <v>380</v>
      </c>
      <c r="C217" s="46">
        <f t="shared" si="19"/>
        <v>0.63327272727272799</v>
      </c>
      <c r="D217" s="46">
        <f t="shared" si="20"/>
        <v>0.28718181818181743</v>
      </c>
      <c r="E217" s="46">
        <f t="shared" si="21"/>
        <v>0.68800000000000083</v>
      </c>
      <c r="F217" s="8">
        <v>2025</v>
      </c>
      <c r="G217" s="8">
        <v>0.92045454545454541</v>
      </c>
      <c r="H217" s="8" t="s">
        <v>381</v>
      </c>
      <c r="I217" s="8" t="s">
        <v>384</v>
      </c>
      <c r="J217" s="47">
        <v>0.31199999999999922</v>
      </c>
      <c r="K217" s="8">
        <v>1</v>
      </c>
    </row>
    <row r="218" spans="1:11" s="8" customFormat="1" x14ac:dyDescent="0.3">
      <c r="A218" s="8" t="s">
        <v>241</v>
      </c>
      <c r="B218" s="8" t="s">
        <v>380</v>
      </c>
      <c r="C218" s="46">
        <f t="shared" si="19"/>
        <v>0.81401627203298088</v>
      </c>
      <c r="D218" s="46">
        <f t="shared" si="20"/>
        <v>0.10643827342156451</v>
      </c>
      <c r="E218" s="46">
        <f t="shared" si="21"/>
        <v>0.88436335727039905</v>
      </c>
      <c r="F218" s="8">
        <v>2025</v>
      </c>
      <c r="G218" s="8">
        <v>0.92045454545454541</v>
      </c>
      <c r="H218" s="8" t="s">
        <v>381</v>
      </c>
      <c r="I218" s="8" t="s">
        <v>384</v>
      </c>
      <c r="J218" s="47">
        <v>0.11563664272960095</v>
      </c>
      <c r="K218" s="8">
        <v>1</v>
      </c>
    </row>
    <row r="219" spans="1:11" s="8" customFormat="1" x14ac:dyDescent="0.3">
      <c r="A219" s="8" t="s">
        <v>242</v>
      </c>
      <c r="B219" s="8" t="s">
        <v>380</v>
      </c>
      <c r="C219" s="46">
        <f t="shared" si="19"/>
        <v>0.92045454545454541</v>
      </c>
      <c r="D219" s="46">
        <f t="shared" si="20"/>
        <v>0</v>
      </c>
      <c r="E219" s="46">
        <f t="shared" si="21"/>
        <v>1</v>
      </c>
      <c r="F219" s="8">
        <v>2025</v>
      </c>
      <c r="G219" s="8">
        <v>0.92045454545454541</v>
      </c>
      <c r="H219" s="8" t="s">
        <v>382</v>
      </c>
      <c r="I219" s="8" t="s">
        <v>384</v>
      </c>
      <c r="J219" s="47">
        <v>0</v>
      </c>
      <c r="K219" s="8">
        <v>1</v>
      </c>
    </row>
    <row r="220" spans="1:11" s="8" customFormat="1" x14ac:dyDescent="0.3">
      <c r="A220" s="8" t="s">
        <v>245</v>
      </c>
      <c r="B220" s="8" t="s">
        <v>380</v>
      </c>
      <c r="C220" s="46">
        <f t="shared" si="19"/>
        <v>0.65167684456201613</v>
      </c>
      <c r="D220" s="46">
        <f t="shared" si="20"/>
        <v>8.521126732609581E-2</v>
      </c>
      <c r="E220" s="46">
        <f t="shared" si="21"/>
        <v>0.88436335727039905</v>
      </c>
      <c r="F220" s="8">
        <v>2025</v>
      </c>
      <c r="G220" s="8">
        <v>0.73688811188811199</v>
      </c>
      <c r="H220" s="8" t="s">
        <v>381</v>
      </c>
      <c r="I220" s="8" t="s">
        <v>384</v>
      </c>
      <c r="J220" s="47">
        <v>0.11563664272960095</v>
      </c>
      <c r="K220" s="8">
        <v>1</v>
      </c>
    </row>
    <row r="221" spans="1:11" s="8" customFormat="1" x14ac:dyDescent="0.3">
      <c r="A221" s="8" t="s">
        <v>250</v>
      </c>
      <c r="B221" s="8" t="s">
        <v>380</v>
      </c>
      <c r="C221" s="46">
        <f t="shared" si="19"/>
        <v>0.12971472392637989</v>
      </c>
      <c r="D221" s="46">
        <f t="shared" si="20"/>
        <v>0.53209509202454031</v>
      </c>
      <c r="E221" s="46">
        <f t="shared" si="21"/>
        <v>0.19599999999999929</v>
      </c>
      <c r="F221" s="8">
        <v>2025</v>
      </c>
      <c r="G221" s="8">
        <v>0.66180981595092025</v>
      </c>
      <c r="H221" s="8" t="s">
        <v>383</v>
      </c>
      <c r="I221" s="8" t="s">
        <v>384</v>
      </c>
      <c r="J221" s="47">
        <v>0.80400000000000071</v>
      </c>
      <c r="K221" s="8">
        <v>1</v>
      </c>
    </row>
    <row r="222" spans="1:11" s="8" customFormat="1" x14ac:dyDescent="0.3">
      <c r="A222" s="8" t="s">
        <v>252</v>
      </c>
      <c r="B222" s="8" t="s">
        <v>380</v>
      </c>
      <c r="C222" s="46">
        <f t="shared" si="19"/>
        <v>0.66847826086956519</v>
      </c>
      <c r="D222" s="46">
        <f t="shared" si="20"/>
        <v>0</v>
      </c>
      <c r="E222" s="46">
        <f t="shared" si="21"/>
        <v>1</v>
      </c>
      <c r="F222" s="8">
        <v>2025</v>
      </c>
      <c r="G222" s="8">
        <v>0.66847826086956519</v>
      </c>
      <c r="H222" s="8" t="s">
        <v>382</v>
      </c>
      <c r="I222" s="8" t="s">
        <v>384</v>
      </c>
      <c r="J222" s="47">
        <v>0</v>
      </c>
      <c r="K222" s="8">
        <v>1</v>
      </c>
    </row>
    <row r="223" spans="1:11" s="8" customFormat="1" x14ac:dyDescent="0.3">
      <c r="A223" s="45" t="s">
        <v>253</v>
      </c>
      <c r="B223" s="8" t="s">
        <v>380</v>
      </c>
      <c r="C223" s="46">
        <f t="shared" si="19"/>
        <v>0.65813905573986986</v>
      </c>
      <c r="D223" s="46">
        <f t="shared" si="20"/>
        <v>3.6707602110504041E-3</v>
      </c>
      <c r="E223" s="46">
        <f t="shared" si="21"/>
        <v>0.9944534515466863</v>
      </c>
      <c r="F223" s="8">
        <v>2025</v>
      </c>
      <c r="G223" s="8">
        <v>0.66180981595092025</v>
      </c>
      <c r="H223" s="8" t="s">
        <v>383</v>
      </c>
      <c r="I223" s="8" t="s">
        <v>384</v>
      </c>
      <c r="J223" s="47">
        <v>5.5465484533137044E-3</v>
      </c>
      <c r="K223" s="8">
        <v>1</v>
      </c>
    </row>
    <row r="224" spans="1:11" s="8" customFormat="1" x14ac:dyDescent="0.3">
      <c r="A224" s="10" t="s">
        <v>254</v>
      </c>
      <c r="B224" s="8" t="s">
        <v>380</v>
      </c>
      <c r="C224" s="46">
        <f t="shared" si="19"/>
        <v>0.41203448589414066</v>
      </c>
      <c r="D224" s="46">
        <f t="shared" si="20"/>
        <v>5.3876366819037513E-2</v>
      </c>
      <c r="E224" s="46">
        <f>1-J224</f>
        <v>0.88436335727039905</v>
      </c>
      <c r="F224" s="8">
        <v>2025</v>
      </c>
      <c r="G224" s="8">
        <v>0.80329457364341073</v>
      </c>
      <c r="H224" s="8" t="s">
        <v>381</v>
      </c>
      <c r="I224" s="8" t="s">
        <v>384</v>
      </c>
      <c r="J224" s="47">
        <v>0.11563664272960095</v>
      </c>
      <c r="K224" s="8">
        <v>0.57999999999999996</v>
      </c>
    </row>
    <row r="225" spans="1:11" s="8" customFormat="1" x14ac:dyDescent="0.3">
      <c r="A225" s="10" t="s">
        <v>256</v>
      </c>
      <c r="B225" s="8" t="s">
        <v>380</v>
      </c>
      <c r="C225" s="46">
        <f t="shared" si="19"/>
        <v>0.42493055555555548</v>
      </c>
      <c r="D225" s="46">
        <f t="shared" si="20"/>
        <v>0</v>
      </c>
      <c r="E225" s="46">
        <f>1-J225</f>
        <v>1</v>
      </c>
      <c r="F225" s="8">
        <v>2025</v>
      </c>
      <c r="G225" s="8">
        <v>0.73263888888888884</v>
      </c>
      <c r="H225" s="8" t="s">
        <v>382</v>
      </c>
      <c r="I225" s="8" t="s">
        <v>384</v>
      </c>
      <c r="J225" s="47">
        <v>0</v>
      </c>
      <c r="K225" s="8">
        <v>0.57999999999999996</v>
      </c>
    </row>
    <row r="226" spans="1:11" s="8" customFormat="1" x14ac:dyDescent="0.3">
      <c r="A226" s="10" t="s">
        <v>258</v>
      </c>
      <c r="B226" s="8" t="s">
        <v>380</v>
      </c>
      <c r="C226" s="46">
        <f t="shared" si="19"/>
        <v>0.41777261952476707</v>
      </c>
      <c r="D226" s="46">
        <f t="shared" si="20"/>
        <v>2.3301202012602465E-3</v>
      </c>
      <c r="E226" s="46">
        <f>1-J226</f>
        <v>0.9944534515466863</v>
      </c>
      <c r="F226" s="8">
        <v>2025</v>
      </c>
      <c r="G226" s="8">
        <v>0.72431506849315064</v>
      </c>
      <c r="H226" s="8" t="s">
        <v>383</v>
      </c>
      <c r="I226" s="8" t="s">
        <v>384</v>
      </c>
      <c r="J226" s="47">
        <v>5.5465484533137044E-3</v>
      </c>
      <c r="K226" s="8">
        <v>0.57999999999999996</v>
      </c>
    </row>
    <row r="227" spans="1:11" s="8" customFormat="1" x14ac:dyDescent="0.3">
      <c r="A227" s="10" t="s">
        <v>259</v>
      </c>
      <c r="B227" s="8" t="s">
        <v>380</v>
      </c>
      <c r="C227" s="46">
        <f t="shared" si="19"/>
        <v>0.41777261952476707</v>
      </c>
      <c r="D227" s="46">
        <f t="shared" si="20"/>
        <v>2.3301202012602465E-3</v>
      </c>
      <c r="E227" s="46">
        <f>1-J227</f>
        <v>0.9944534515466863</v>
      </c>
      <c r="F227" s="8">
        <v>2025</v>
      </c>
      <c r="G227" s="8">
        <v>0.72431506849315064</v>
      </c>
      <c r="H227" s="8" t="s">
        <v>383</v>
      </c>
      <c r="I227" s="8" t="s">
        <v>384</v>
      </c>
      <c r="J227" s="47">
        <v>5.5465484533137044E-3</v>
      </c>
      <c r="K227" s="8">
        <v>0.57999999999999996</v>
      </c>
    </row>
    <row r="228" spans="1:11" s="8" customFormat="1" x14ac:dyDescent="0.3">
      <c r="A228" s="8" t="s">
        <v>260</v>
      </c>
      <c r="B228" s="8" t="s">
        <v>380</v>
      </c>
      <c r="C228" s="46">
        <f t="shared" si="19"/>
        <v>0.46701265822784865</v>
      </c>
      <c r="D228" s="46">
        <f t="shared" si="20"/>
        <v>0.21178481012658174</v>
      </c>
      <c r="E228" s="46">
        <f t="shared" ref="E228:E231" si="22">1-J228</f>
        <v>0.68800000000000083</v>
      </c>
      <c r="F228" s="8">
        <v>2025</v>
      </c>
      <c r="G228" s="8">
        <v>0.67879746835443033</v>
      </c>
      <c r="H228" s="8" t="s">
        <v>381</v>
      </c>
      <c r="I228" s="8" t="s">
        <v>384</v>
      </c>
      <c r="J228" s="47">
        <v>0.31199999999999922</v>
      </c>
      <c r="K228" s="8">
        <v>1</v>
      </c>
    </row>
    <row r="229" spans="1:11" s="8" customFormat="1" x14ac:dyDescent="0.3">
      <c r="A229" s="8" t="s">
        <v>264</v>
      </c>
      <c r="B229" s="8" t="s">
        <v>380</v>
      </c>
      <c r="C229" s="46">
        <f t="shared" si="19"/>
        <v>0.60030360802057148</v>
      </c>
      <c r="D229" s="46">
        <f t="shared" si="20"/>
        <v>7.849386033385887E-2</v>
      </c>
      <c r="E229" s="46">
        <f t="shared" si="22"/>
        <v>0.88436335727039905</v>
      </c>
      <c r="F229" s="8">
        <v>2025</v>
      </c>
      <c r="G229" s="8">
        <v>0.67879746835443033</v>
      </c>
      <c r="H229" s="8" t="s">
        <v>381</v>
      </c>
      <c r="I229" s="8" t="s">
        <v>384</v>
      </c>
      <c r="J229" s="47">
        <v>0.11563664272960095</v>
      </c>
      <c r="K229" s="8">
        <v>1</v>
      </c>
    </row>
    <row r="230" spans="1:11" s="8" customFormat="1" x14ac:dyDescent="0.3">
      <c r="A230" s="8" t="s">
        <v>265</v>
      </c>
      <c r="B230" s="8" t="s">
        <v>380</v>
      </c>
      <c r="C230" s="46">
        <f t="shared" si="19"/>
        <v>0.88436335727039905</v>
      </c>
      <c r="D230" s="46">
        <f t="shared" si="20"/>
        <v>0.11563664272960095</v>
      </c>
      <c r="E230" s="46">
        <f t="shared" si="22"/>
        <v>0.88436335727039905</v>
      </c>
      <c r="F230" s="8">
        <v>2025</v>
      </c>
      <c r="G230" s="8">
        <v>1</v>
      </c>
      <c r="H230" s="8" t="s">
        <v>381</v>
      </c>
      <c r="I230" s="8" t="s">
        <v>384</v>
      </c>
      <c r="J230" s="47">
        <v>0.11563664272960095</v>
      </c>
      <c r="K230" s="8">
        <v>1</v>
      </c>
    </row>
    <row r="231" spans="1:11" s="8" customFormat="1" x14ac:dyDescent="0.3">
      <c r="A231" s="8" t="s">
        <v>268</v>
      </c>
      <c r="B231" s="8" t="s">
        <v>380</v>
      </c>
      <c r="C231" s="46">
        <f t="shared" si="19"/>
        <v>1</v>
      </c>
      <c r="D231" s="46">
        <f t="shared" si="20"/>
        <v>0</v>
      </c>
      <c r="E231" s="46">
        <f t="shared" si="22"/>
        <v>1</v>
      </c>
      <c r="F231" s="8">
        <v>2025</v>
      </c>
      <c r="G231" s="8">
        <v>1</v>
      </c>
      <c r="H231" s="8" t="s">
        <v>382</v>
      </c>
      <c r="I231" s="8" t="s">
        <v>384</v>
      </c>
      <c r="J231" s="47">
        <v>0</v>
      </c>
      <c r="K231" s="8">
        <v>1</v>
      </c>
    </row>
  </sheetData>
  <mergeCells count="3">
    <mergeCell ref="C2:E2"/>
    <mergeCell ref="F2:G2"/>
    <mergeCell ref="H2:J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4" sqref="A34"/>
    </sheetView>
  </sheetViews>
  <sheetFormatPr baseColWidth="10" defaultRowHeight="15.05" x14ac:dyDescent="0.3"/>
  <cols>
    <col min="1" max="1" width="30.109375" customWidth="1"/>
    <col min="2" max="2" width="11" style="52"/>
    <col min="3" max="3" width="14.109375" style="52" customWidth="1"/>
    <col min="4" max="4" width="16.88671875" style="52" customWidth="1"/>
    <col min="5" max="5" width="16.6640625" style="52" customWidth="1"/>
    <col min="6" max="8" width="11" style="52"/>
    <col min="9" max="9" width="37.44140625" style="52" customWidth="1"/>
  </cols>
  <sheetData>
    <row r="1" spans="1:9" ht="20.3" x14ac:dyDescent="0.35">
      <c r="A1" s="83" t="s">
        <v>461</v>
      </c>
    </row>
    <row r="2" spans="1:9" ht="14.25" x14ac:dyDescent="0.25">
      <c r="A2" s="55" t="s">
        <v>425</v>
      </c>
      <c r="B2" s="56">
        <v>0.05</v>
      </c>
    </row>
    <row r="3" spans="1:9" ht="15.75" thickBot="1" x14ac:dyDescent="0.35">
      <c r="A3" s="55" t="s">
        <v>426</v>
      </c>
      <c r="B3" s="56">
        <v>0.2</v>
      </c>
    </row>
    <row r="4" spans="1:9" s="11" customFormat="1" ht="45.85" thickBot="1" x14ac:dyDescent="0.35">
      <c r="A4" s="57" t="s">
        <v>427</v>
      </c>
      <c r="B4" s="58" t="s">
        <v>428</v>
      </c>
      <c r="C4" s="59" t="s">
        <v>462</v>
      </c>
      <c r="D4" s="59" t="s">
        <v>463</v>
      </c>
      <c r="E4" s="59" t="s">
        <v>464</v>
      </c>
      <c r="F4" s="60" t="s">
        <v>465</v>
      </c>
      <c r="G4" s="59" t="s">
        <v>429</v>
      </c>
      <c r="H4" s="59" t="s">
        <v>430</v>
      </c>
      <c r="I4" s="61" t="s">
        <v>431</v>
      </c>
    </row>
    <row r="5" spans="1:9" ht="14.25" x14ac:dyDescent="0.25">
      <c r="A5" s="62" t="s">
        <v>432</v>
      </c>
      <c r="B5" s="63">
        <v>5000</v>
      </c>
      <c r="C5" s="64">
        <v>46763442071.569244</v>
      </c>
      <c r="D5" s="64">
        <v>467375257190.83179</v>
      </c>
      <c r="E5" s="64">
        <f>C5/D5</f>
        <v>0.10005545084402165</v>
      </c>
      <c r="F5" s="64">
        <f>E5-$B$3</f>
        <v>-9.9944549155978363E-2</v>
      </c>
      <c r="G5" s="64">
        <f>F5/(SQRT(1/B5))</f>
        <v>-7.0671468450824531</v>
      </c>
      <c r="H5" s="64">
        <f>_xlfn.T.DIST.RT(G5,B5-1)</f>
        <v>0.9999999999991005</v>
      </c>
      <c r="I5" s="65" t="str">
        <f>IF(H5&lt;$B$2,"yes","no")</f>
        <v>no</v>
      </c>
    </row>
    <row r="6" spans="1:9" ht="14.25" x14ac:dyDescent="0.25">
      <c r="A6" s="66" t="s">
        <v>433</v>
      </c>
      <c r="B6" s="67">
        <v>5000</v>
      </c>
      <c r="C6" s="68">
        <v>33365285242.637081</v>
      </c>
      <c r="D6" s="68">
        <v>483738960286.59235</v>
      </c>
      <c r="E6" s="68">
        <f t="shared" ref="E6:E35" si="0">C6/D6</f>
        <v>6.8973739933764558E-2</v>
      </c>
      <c r="F6" s="68">
        <f t="shared" ref="F6:F35" si="1">E6-$B$3</f>
        <v>-0.13102626006623547</v>
      </c>
      <c r="G6" s="68">
        <f t="shared" ref="G6:G35" si="2">F6/(SQRT(1/B6))</f>
        <v>-9.2649557006347223</v>
      </c>
      <c r="H6" s="68">
        <f t="shared" ref="H6:H35" si="3">_xlfn.T.DIST.RT(G6,B6-1)</f>
        <v>1</v>
      </c>
      <c r="I6" s="69" t="str">
        <f t="shared" ref="I6:I35" si="4">IF(H6&lt;$B$2,"yes","no")</f>
        <v>no</v>
      </c>
    </row>
    <row r="7" spans="1:9" ht="14.25" x14ac:dyDescent="0.25">
      <c r="A7" s="66" t="s">
        <v>434</v>
      </c>
      <c r="B7" s="67">
        <v>5000</v>
      </c>
      <c r="C7" s="68">
        <v>611572586.86709452</v>
      </c>
      <c r="D7" s="68">
        <v>4334956167.9782963</v>
      </c>
      <c r="E7" s="68">
        <f t="shared" si="0"/>
        <v>0.14107930118986994</v>
      </c>
      <c r="F7" s="68">
        <f t="shared" si="1"/>
        <v>-5.8920698810130068E-2</v>
      </c>
      <c r="G7" s="68">
        <f t="shared" si="2"/>
        <v>-4.1663225680893108</v>
      </c>
      <c r="H7" s="68">
        <f t="shared" si="3"/>
        <v>0.99998426120437145</v>
      </c>
      <c r="I7" s="69" t="str">
        <f t="shared" si="4"/>
        <v>no</v>
      </c>
    </row>
    <row r="8" spans="1:9" ht="14.25" x14ac:dyDescent="0.25">
      <c r="A8" s="66" t="s">
        <v>435</v>
      </c>
      <c r="B8" s="67">
        <v>5000</v>
      </c>
      <c r="C8" s="68">
        <v>307788263.76559776</v>
      </c>
      <c r="D8" s="68">
        <v>8847003472.2088451</v>
      </c>
      <c r="E8" s="68">
        <f t="shared" si="0"/>
        <v>3.4790114498367185E-2</v>
      </c>
      <c r="F8" s="68">
        <f t="shared" si="1"/>
        <v>-0.16520988550163282</v>
      </c>
      <c r="G8" s="68">
        <f t="shared" si="2"/>
        <v>-11.682103035725765</v>
      </c>
      <c r="H8" s="68">
        <f t="shared" si="3"/>
        <v>1</v>
      </c>
      <c r="I8" s="69" t="str">
        <f t="shared" si="4"/>
        <v>no</v>
      </c>
    </row>
    <row r="9" spans="1:9" ht="14.25" x14ac:dyDescent="0.25">
      <c r="A9" s="66" t="s">
        <v>436</v>
      </c>
      <c r="B9" s="67">
        <v>5000</v>
      </c>
      <c r="C9" s="68">
        <v>1312834334436.3867</v>
      </c>
      <c r="D9" s="68">
        <v>1957172438366.949</v>
      </c>
      <c r="E9" s="68">
        <f t="shared" si="0"/>
        <v>0.67078112725305217</v>
      </c>
      <c r="F9" s="68">
        <f t="shared" si="1"/>
        <v>0.47078112725305216</v>
      </c>
      <c r="G9" s="68">
        <f t="shared" si="2"/>
        <v>33.289252753528011</v>
      </c>
      <c r="H9" s="68">
        <f t="shared" si="3"/>
        <v>5.9182900041486616E-220</v>
      </c>
      <c r="I9" s="69" t="str">
        <f t="shared" si="4"/>
        <v>yes</v>
      </c>
    </row>
    <row r="10" spans="1:9" ht="14.25" x14ac:dyDescent="0.25">
      <c r="A10" s="66" t="s">
        <v>437</v>
      </c>
      <c r="B10" s="67">
        <v>5000</v>
      </c>
      <c r="C10" s="68">
        <v>366598991832.5011</v>
      </c>
      <c r="D10" s="68">
        <v>638164661586.41992</v>
      </c>
      <c r="E10" s="68">
        <f t="shared" si="0"/>
        <v>0.57445830817577548</v>
      </c>
      <c r="F10" s="68">
        <f t="shared" si="1"/>
        <v>0.37445830817577547</v>
      </c>
      <c r="G10" s="68">
        <f t="shared" si="2"/>
        <v>26.478200898273283</v>
      </c>
      <c r="H10" s="68">
        <f t="shared" si="3"/>
        <v>5.4571473743237403E-145</v>
      </c>
      <c r="I10" s="69" t="str">
        <f t="shared" si="4"/>
        <v>yes</v>
      </c>
    </row>
    <row r="11" spans="1:9" ht="14.25" x14ac:dyDescent="0.25">
      <c r="A11" s="66" t="s">
        <v>438</v>
      </c>
      <c r="B11" s="67">
        <v>5000</v>
      </c>
      <c r="C11" s="68">
        <v>2.3867735670688098E-4</v>
      </c>
      <c r="D11" s="68">
        <v>2.8661859935767979E-3</v>
      </c>
      <c r="E11" s="68">
        <f t="shared" si="0"/>
        <v>8.3273506060584881E-2</v>
      </c>
      <c r="F11" s="68">
        <f t="shared" si="1"/>
        <v>-0.11672649393941513</v>
      </c>
      <c r="G11" s="68">
        <f t="shared" si="2"/>
        <v>-8.2538095408690886</v>
      </c>
      <c r="H11" s="68">
        <f t="shared" si="3"/>
        <v>0.99999999999999989</v>
      </c>
      <c r="I11" s="69" t="str">
        <f t="shared" si="4"/>
        <v>no</v>
      </c>
    </row>
    <row r="12" spans="1:9" ht="14.25" x14ac:dyDescent="0.25">
      <c r="A12" s="66" t="s">
        <v>439</v>
      </c>
      <c r="B12" s="67">
        <v>5000</v>
      </c>
      <c r="C12" s="68">
        <v>17017772471.688288</v>
      </c>
      <c r="D12" s="68">
        <v>120109435112.58481</v>
      </c>
      <c r="E12" s="68">
        <f t="shared" si="0"/>
        <v>0.14168555913810307</v>
      </c>
      <c r="F12" s="68">
        <f t="shared" si="1"/>
        <v>-5.8314440861896938E-2</v>
      </c>
      <c r="G12" s="68">
        <f t="shared" si="2"/>
        <v>-4.1234536574549221</v>
      </c>
      <c r="H12" s="68">
        <f t="shared" si="3"/>
        <v>0.99998103564203544</v>
      </c>
      <c r="I12" s="69" t="str">
        <f t="shared" si="4"/>
        <v>no</v>
      </c>
    </row>
    <row r="13" spans="1:9" ht="14.25" x14ac:dyDescent="0.25">
      <c r="A13" s="66" t="s">
        <v>440</v>
      </c>
      <c r="B13" s="67">
        <v>5000</v>
      </c>
      <c r="C13" s="68">
        <v>324329579099.77985</v>
      </c>
      <c r="D13" s="68">
        <v>5980141642660.459</v>
      </c>
      <c r="E13" s="68">
        <f t="shared" si="0"/>
        <v>5.4234430968342642E-2</v>
      </c>
      <c r="F13" s="68">
        <f t="shared" si="1"/>
        <v>-0.14576556903165738</v>
      </c>
      <c r="G13" s="68">
        <f t="shared" si="2"/>
        <v>-10.307182232580073</v>
      </c>
      <c r="H13" s="68">
        <f t="shared" si="3"/>
        <v>1</v>
      </c>
      <c r="I13" s="69" t="str">
        <f t="shared" si="4"/>
        <v>no</v>
      </c>
    </row>
    <row r="14" spans="1:9" ht="14.25" x14ac:dyDescent="0.25">
      <c r="A14" s="66" t="s">
        <v>441</v>
      </c>
      <c r="B14" s="67">
        <v>5000</v>
      </c>
      <c r="C14" s="68">
        <v>315431350321.38641</v>
      </c>
      <c r="D14" s="68">
        <v>461066681300.46289</v>
      </c>
      <c r="E14" s="68">
        <f t="shared" si="0"/>
        <v>0.68413390755475034</v>
      </c>
      <c r="F14" s="68">
        <f t="shared" si="1"/>
        <v>0.48413390755475033</v>
      </c>
      <c r="G14" s="68">
        <f t="shared" si="2"/>
        <v>34.233436903430508</v>
      </c>
      <c r="H14" s="68">
        <f t="shared" si="3"/>
        <v>3.0842082601044991E-231</v>
      </c>
      <c r="I14" s="69" t="str">
        <f t="shared" si="4"/>
        <v>yes</v>
      </c>
    </row>
    <row r="15" spans="1:9" ht="14.25" x14ac:dyDescent="0.25">
      <c r="A15" s="66" t="s">
        <v>442</v>
      </c>
      <c r="B15" s="67">
        <v>5000</v>
      </c>
      <c r="C15" s="68">
        <v>34240800096.826096</v>
      </c>
      <c r="D15" s="68">
        <v>50049266944.689751</v>
      </c>
      <c r="E15" s="68">
        <f t="shared" si="0"/>
        <v>0.68414189032311212</v>
      </c>
      <c r="F15" s="68">
        <f t="shared" si="1"/>
        <v>0.48414189032311211</v>
      </c>
      <c r="G15" s="68">
        <f t="shared" si="2"/>
        <v>34.23400137039463</v>
      </c>
      <c r="H15" s="68">
        <f t="shared" si="3"/>
        <v>3.0362636745928389E-231</v>
      </c>
      <c r="I15" s="69" t="str">
        <f t="shared" si="4"/>
        <v>yes</v>
      </c>
    </row>
    <row r="16" spans="1:9" ht="14.25" x14ac:dyDescent="0.25">
      <c r="A16" s="66" t="s">
        <v>443</v>
      </c>
      <c r="B16" s="67">
        <v>5000</v>
      </c>
      <c r="C16" s="68">
        <v>3253099657.2735643</v>
      </c>
      <c r="D16" s="68">
        <v>9229219831.9854202</v>
      </c>
      <c r="E16" s="68">
        <f t="shared" si="0"/>
        <v>0.35247829356056704</v>
      </c>
      <c r="F16" s="68">
        <f t="shared" si="1"/>
        <v>0.15247829356056702</v>
      </c>
      <c r="G16" s="68">
        <f t="shared" si="2"/>
        <v>10.781843536043002</v>
      </c>
      <c r="H16" s="68">
        <f t="shared" si="3"/>
        <v>4.1266337888035187E-27</v>
      </c>
      <c r="I16" s="69" t="str">
        <f t="shared" si="4"/>
        <v>yes</v>
      </c>
    </row>
    <row r="17" spans="1:9" ht="14.25" x14ac:dyDescent="0.25">
      <c r="A17" s="66" t="s">
        <v>444</v>
      </c>
      <c r="B17" s="67">
        <v>5000</v>
      </c>
      <c r="C17" s="68">
        <v>278025090619.91675</v>
      </c>
      <c r="D17" s="68">
        <v>915787229290.65051</v>
      </c>
      <c r="E17" s="68">
        <f t="shared" si="0"/>
        <v>0.30359136022814942</v>
      </c>
      <c r="F17" s="68">
        <f t="shared" si="1"/>
        <v>0.10359136022814941</v>
      </c>
      <c r="G17" s="68">
        <f t="shared" si="2"/>
        <v>7.3250153289662867</v>
      </c>
      <c r="H17" s="68">
        <f t="shared" si="3"/>
        <v>1.3852170768846895E-13</v>
      </c>
      <c r="I17" s="69" t="str">
        <f t="shared" si="4"/>
        <v>yes</v>
      </c>
    </row>
    <row r="18" spans="1:9" ht="14.25" x14ac:dyDescent="0.25">
      <c r="A18" s="66" t="s">
        <v>445</v>
      </c>
      <c r="B18" s="67">
        <v>5000</v>
      </c>
      <c r="C18" s="68">
        <v>4559707.2132214876</v>
      </c>
      <c r="D18" s="68">
        <v>8407618.0433887634</v>
      </c>
      <c r="E18" s="68">
        <f t="shared" si="0"/>
        <v>0.54233044242619499</v>
      </c>
      <c r="F18" s="68">
        <f t="shared" si="1"/>
        <v>0.34233044242619498</v>
      </c>
      <c r="G18" s="68">
        <f t="shared" si="2"/>
        <v>24.206417724615346</v>
      </c>
      <c r="H18" s="68">
        <f t="shared" si="3"/>
        <v>8.3916344631239093E-123</v>
      </c>
      <c r="I18" s="69" t="str">
        <f t="shared" si="4"/>
        <v>yes</v>
      </c>
    </row>
    <row r="19" spans="1:9" ht="14.25" x14ac:dyDescent="0.25">
      <c r="A19" s="66" t="s">
        <v>446</v>
      </c>
      <c r="B19" s="67">
        <v>5000</v>
      </c>
      <c r="C19" s="68">
        <v>2387741.2445036909</v>
      </c>
      <c r="D19" s="68">
        <v>23135413.400933914</v>
      </c>
      <c r="E19" s="68">
        <f t="shared" si="0"/>
        <v>0.10320720028315138</v>
      </c>
      <c r="F19" s="68">
        <f t="shared" si="1"/>
        <v>-9.6792799716848635E-2</v>
      </c>
      <c r="G19" s="68">
        <f t="shared" si="2"/>
        <v>-6.8442845049815002</v>
      </c>
      <c r="H19" s="68">
        <f t="shared" si="3"/>
        <v>0.99999999999569433</v>
      </c>
      <c r="I19" s="69" t="str">
        <f t="shared" si="4"/>
        <v>no</v>
      </c>
    </row>
    <row r="20" spans="1:9" ht="14.25" x14ac:dyDescent="0.25">
      <c r="A20" s="66" t="s">
        <v>447</v>
      </c>
      <c r="B20" s="67">
        <v>5000</v>
      </c>
      <c r="C20" s="68">
        <v>-23175737.397703465</v>
      </c>
      <c r="D20" s="68">
        <v>94347795.382146657</v>
      </c>
      <c r="E20" s="68">
        <f t="shared" si="0"/>
        <v>-0.24564153623126406</v>
      </c>
      <c r="F20" s="68">
        <f t="shared" si="1"/>
        <v>-0.44564153623126407</v>
      </c>
      <c r="G20" s="68">
        <f t="shared" si="2"/>
        <v>-31.511615224751733</v>
      </c>
      <c r="H20" s="68">
        <f t="shared" si="3"/>
        <v>1</v>
      </c>
      <c r="I20" s="69" t="str">
        <f t="shared" si="4"/>
        <v>no</v>
      </c>
    </row>
    <row r="21" spans="1:9" x14ac:dyDescent="0.25">
      <c r="A21" s="70" t="s">
        <v>466</v>
      </c>
      <c r="B21" s="71">
        <v>5000</v>
      </c>
      <c r="C21" s="72">
        <v>2732762878411.665</v>
      </c>
      <c r="D21" s="72">
        <v>7343852420732.5049</v>
      </c>
      <c r="E21" s="72">
        <f t="shared" si="0"/>
        <v>0.37211571282352762</v>
      </c>
      <c r="F21" s="72">
        <f t="shared" si="1"/>
        <v>0.17211571282352761</v>
      </c>
      <c r="G21" s="72">
        <f t="shared" si="2"/>
        <v>12.170418768627279</v>
      </c>
      <c r="H21" s="72">
        <f t="shared" si="3"/>
        <v>6.647835898969841E-34</v>
      </c>
      <c r="I21" s="73" t="str">
        <f t="shared" si="4"/>
        <v>yes</v>
      </c>
    </row>
    <row r="22" spans="1:9" ht="14.25" x14ac:dyDescent="0.25">
      <c r="A22" s="74" t="s">
        <v>448</v>
      </c>
      <c r="B22" s="75">
        <v>5000</v>
      </c>
      <c r="C22" s="76">
        <v>5978989.7162141036</v>
      </c>
      <c r="D22" s="76">
        <v>8908019.9553004727</v>
      </c>
      <c r="E22" s="76">
        <f t="shared" si="0"/>
        <v>0.67119177395381446</v>
      </c>
      <c r="F22" s="76">
        <f t="shared" si="1"/>
        <v>0.47119177395381445</v>
      </c>
      <c r="G22" s="76">
        <f t="shared" si="2"/>
        <v>33.3182898602061</v>
      </c>
      <c r="H22" s="76">
        <f t="shared" si="3"/>
        <v>2.6801973214935493E-220</v>
      </c>
      <c r="I22" s="77" t="str">
        <f t="shared" si="4"/>
        <v>yes</v>
      </c>
    </row>
    <row r="23" spans="1:9" ht="14.25" x14ac:dyDescent="0.25">
      <c r="A23" s="66" t="s">
        <v>449</v>
      </c>
      <c r="B23" s="67">
        <v>5000</v>
      </c>
      <c r="C23" s="68">
        <v>1694305.0767900194</v>
      </c>
      <c r="D23" s="68">
        <v>2949578.2334838179</v>
      </c>
      <c r="E23" s="68">
        <f t="shared" si="0"/>
        <v>0.57442283020540019</v>
      </c>
      <c r="F23" s="68">
        <f t="shared" si="1"/>
        <v>0.37442283020540018</v>
      </c>
      <c r="G23" s="68">
        <f t="shared" si="2"/>
        <v>26.475692226929773</v>
      </c>
      <c r="H23" s="68">
        <f t="shared" si="3"/>
        <v>5.7849629187489987E-145</v>
      </c>
      <c r="I23" s="69" t="str">
        <f t="shared" si="4"/>
        <v>yes</v>
      </c>
    </row>
    <row r="24" spans="1:9" ht="14.25" x14ac:dyDescent="0.25">
      <c r="A24" s="66" t="s">
        <v>450</v>
      </c>
      <c r="B24" s="67">
        <v>5000</v>
      </c>
      <c r="C24" s="68">
        <v>3382830.4090277562</v>
      </c>
      <c r="D24" s="68">
        <v>52876338.429139137</v>
      </c>
      <c r="E24" s="68">
        <f t="shared" si="0"/>
        <v>6.3976260639930074E-2</v>
      </c>
      <c r="F24" s="68">
        <f t="shared" si="1"/>
        <v>-0.13602373936006995</v>
      </c>
      <c r="G24" s="68">
        <f t="shared" si="2"/>
        <v>-9.6183308503856946</v>
      </c>
      <c r="H24" s="68">
        <f t="shared" si="3"/>
        <v>1</v>
      </c>
      <c r="I24" s="69" t="str">
        <f t="shared" si="4"/>
        <v>no</v>
      </c>
    </row>
    <row r="25" spans="1:9" ht="14.25" x14ac:dyDescent="0.25">
      <c r="A25" s="66" t="s">
        <v>451</v>
      </c>
      <c r="B25" s="67">
        <v>5000</v>
      </c>
      <c r="C25" s="68">
        <v>338528.31483565812</v>
      </c>
      <c r="D25" s="68">
        <v>1932711.2767662776</v>
      </c>
      <c r="E25" s="68">
        <f t="shared" si="0"/>
        <v>0.17515720992846273</v>
      </c>
      <c r="F25" s="68">
        <f t="shared" si="1"/>
        <v>-2.484279007153728E-2</v>
      </c>
      <c r="G25" s="68">
        <f t="shared" si="2"/>
        <v>-1.7566505323177846</v>
      </c>
      <c r="H25" s="68">
        <f t="shared" si="3"/>
        <v>0.96048069340647724</v>
      </c>
      <c r="I25" s="69" t="str">
        <f t="shared" si="4"/>
        <v>no</v>
      </c>
    </row>
    <row r="26" spans="1:9" ht="14.25" x14ac:dyDescent="0.25">
      <c r="A26" s="66" t="s">
        <v>452</v>
      </c>
      <c r="B26" s="67">
        <v>5000</v>
      </c>
      <c r="C26" s="68">
        <v>136448.72490433257</v>
      </c>
      <c r="D26" s="68">
        <v>1437935.0116850634</v>
      </c>
      <c r="E26" s="68">
        <f t="shared" si="0"/>
        <v>9.4892136150460174E-2</v>
      </c>
      <c r="F26" s="68">
        <f t="shared" si="1"/>
        <v>-0.10510786384953984</v>
      </c>
      <c r="G26" s="68">
        <f t="shared" si="2"/>
        <v>-7.4322483284041994</v>
      </c>
      <c r="H26" s="68">
        <f t="shared" si="3"/>
        <v>0.99999999999993749</v>
      </c>
      <c r="I26" s="69" t="str">
        <f t="shared" si="4"/>
        <v>no</v>
      </c>
    </row>
    <row r="27" spans="1:9" ht="14.25" x14ac:dyDescent="0.25">
      <c r="A27" s="66" t="s">
        <v>453</v>
      </c>
      <c r="B27" s="67">
        <v>5000</v>
      </c>
      <c r="C27" s="68">
        <v>1869960.0016564627</v>
      </c>
      <c r="D27" s="68">
        <v>9060965.0103665367</v>
      </c>
      <c r="E27" s="68">
        <f t="shared" si="0"/>
        <v>0.20637536945756493</v>
      </c>
      <c r="F27" s="68">
        <f t="shared" si="1"/>
        <v>6.3753694575649222E-3</v>
      </c>
      <c r="G27" s="68">
        <f t="shared" si="2"/>
        <v>0.45080669760137576</v>
      </c>
      <c r="H27" s="68">
        <f t="shared" si="3"/>
        <v>0.32607421287875998</v>
      </c>
      <c r="I27" s="69" t="str">
        <f t="shared" si="4"/>
        <v>no</v>
      </c>
    </row>
    <row r="28" spans="1:9" ht="14.25" x14ac:dyDescent="0.25">
      <c r="A28" s="66" t="s">
        <v>454</v>
      </c>
      <c r="B28" s="67">
        <v>5000</v>
      </c>
      <c r="C28" s="68">
        <v>-6.6737103945589855E-3</v>
      </c>
      <c r="D28" s="68">
        <v>1.5487821873810077E-2</v>
      </c>
      <c r="E28" s="68">
        <f t="shared" si="0"/>
        <v>-0.43090051325062284</v>
      </c>
      <c r="F28" s="68">
        <f t="shared" si="1"/>
        <v>-0.63090051325062291</v>
      </c>
      <c r="G28" s="68">
        <f t="shared" si="2"/>
        <v>-44.611403117358876</v>
      </c>
      <c r="H28" s="68">
        <f t="shared" si="3"/>
        <v>1</v>
      </c>
      <c r="I28" s="69" t="str">
        <f t="shared" si="4"/>
        <v>no</v>
      </c>
    </row>
    <row r="29" spans="1:9" ht="14.25" x14ac:dyDescent="0.25">
      <c r="A29" s="66" t="s">
        <v>455</v>
      </c>
      <c r="B29" s="67">
        <v>5000</v>
      </c>
      <c r="C29" s="68">
        <v>54.144465337251162</v>
      </c>
      <c r="D29" s="68">
        <v>1010.1896490443039</v>
      </c>
      <c r="E29" s="68">
        <f t="shared" si="0"/>
        <v>5.3598317294653398E-2</v>
      </c>
      <c r="F29" s="68">
        <f t="shared" si="1"/>
        <v>-0.14640168270534662</v>
      </c>
      <c r="G29" s="68">
        <f t="shared" si="2"/>
        <v>-10.352162261807189</v>
      </c>
      <c r="H29" s="68">
        <f t="shared" si="3"/>
        <v>1</v>
      </c>
      <c r="I29" s="69" t="str">
        <f t="shared" si="4"/>
        <v>no</v>
      </c>
    </row>
    <row r="30" spans="1:9" ht="14.25" x14ac:dyDescent="0.25">
      <c r="A30" s="66" t="s">
        <v>456</v>
      </c>
      <c r="B30" s="67">
        <v>5000</v>
      </c>
      <c r="C30" s="68">
        <v>1493462.0948179259</v>
      </c>
      <c r="D30" s="68">
        <v>3842315.954961102</v>
      </c>
      <c r="E30" s="68">
        <f t="shared" si="0"/>
        <v>0.3886879976358022</v>
      </c>
      <c r="F30" s="68">
        <f t="shared" si="1"/>
        <v>0.18868799763580218</v>
      </c>
      <c r="G30" s="68">
        <f t="shared" si="2"/>
        <v>13.342256265678698</v>
      </c>
      <c r="H30" s="68">
        <f t="shared" si="3"/>
        <v>3.1445999207790519E-40</v>
      </c>
      <c r="I30" s="69" t="str">
        <f t="shared" si="4"/>
        <v>yes</v>
      </c>
    </row>
    <row r="31" spans="1:9" ht="14.25" x14ac:dyDescent="0.25">
      <c r="A31" s="66" t="s">
        <v>457</v>
      </c>
      <c r="B31" s="67">
        <v>5000</v>
      </c>
      <c r="C31" s="68">
        <v>381.22961624965967</v>
      </c>
      <c r="D31" s="68">
        <v>708.42923473504902</v>
      </c>
      <c r="E31" s="68">
        <f t="shared" si="0"/>
        <v>0.53813365902698629</v>
      </c>
      <c r="F31" s="68">
        <f t="shared" si="1"/>
        <v>0.33813365902698628</v>
      </c>
      <c r="G31" s="68">
        <f t="shared" si="2"/>
        <v>23.909660324540184</v>
      </c>
      <c r="H31" s="68">
        <f t="shared" si="3"/>
        <v>5.0989758677126112E-120</v>
      </c>
      <c r="I31" s="69" t="str">
        <f t="shared" si="4"/>
        <v>yes</v>
      </c>
    </row>
    <row r="32" spans="1:9" ht="14.25" x14ac:dyDescent="0.25">
      <c r="A32" s="66" t="s">
        <v>458</v>
      </c>
      <c r="B32" s="67">
        <v>5000</v>
      </c>
      <c r="C32" s="68">
        <v>-15877240.031349475</v>
      </c>
      <c r="D32" s="68">
        <v>4173472023.2882977</v>
      </c>
      <c r="E32" s="68">
        <f t="shared" si="0"/>
        <v>-3.8043240598602899E-3</v>
      </c>
      <c r="F32" s="68">
        <f t="shared" si="1"/>
        <v>-0.20380432405986029</v>
      </c>
      <c r="G32" s="68">
        <f t="shared" si="2"/>
        <v>-14.411141957786786</v>
      </c>
      <c r="H32" s="68">
        <f t="shared" si="3"/>
        <v>1</v>
      </c>
      <c r="I32" s="69" t="str">
        <f t="shared" si="4"/>
        <v>no</v>
      </c>
    </row>
    <row r="33" spans="1:9" x14ac:dyDescent="0.25">
      <c r="A33" s="70" t="s">
        <v>467</v>
      </c>
      <c r="B33" s="71">
        <v>5000</v>
      </c>
      <c r="C33" s="72">
        <v>-982280.32569532085</v>
      </c>
      <c r="D33" s="72">
        <v>4170774112.8407245</v>
      </c>
      <c r="E33" s="72">
        <f t="shared" si="0"/>
        <v>-2.3551511041346887E-4</v>
      </c>
      <c r="F33" s="72">
        <f t="shared" si="1"/>
        <v>-0.20023551511041349</v>
      </c>
      <c r="G33" s="72">
        <f t="shared" si="2"/>
        <v>-14.158789056895477</v>
      </c>
      <c r="H33" s="72">
        <f t="shared" si="3"/>
        <v>1</v>
      </c>
      <c r="I33" s="73" t="str">
        <f t="shared" si="4"/>
        <v>no</v>
      </c>
    </row>
    <row r="34" spans="1:9" ht="14.25" x14ac:dyDescent="0.25">
      <c r="A34" s="78" t="s">
        <v>459</v>
      </c>
      <c r="B34" s="75">
        <v>5000</v>
      </c>
      <c r="C34" s="76">
        <v>1679433326268.8877</v>
      </c>
      <c r="D34" s="76">
        <v>2595046280858.0693</v>
      </c>
      <c r="E34" s="76">
        <f t="shared" si="0"/>
        <v>0.64716893053389857</v>
      </c>
      <c r="F34" s="76">
        <f t="shared" si="1"/>
        <v>0.44716893053389856</v>
      </c>
      <c r="G34" s="76">
        <f t="shared" si="2"/>
        <v>31.619618311645588</v>
      </c>
      <c r="H34" s="76">
        <f t="shared" si="3"/>
        <v>1.6846794955094414E-200</v>
      </c>
      <c r="I34" s="77" t="str">
        <f t="shared" si="4"/>
        <v>yes</v>
      </c>
    </row>
    <row r="35" spans="1:9" thickBot="1" x14ac:dyDescent="0.3">
      <c r="A35" s="79" t="s">
        <v>460</v>
      </c>
      <c r="B35" s="80">
        <v>5000</v>
      </c>
      <c r="C35" s="81">
        <v>7673294.7930041226</v>
      </c>
      <c r="D35" s="81">
        <v>11856246.931651969</v>
      </c>
      <c r="E35" s="81">
        <f t="shared" si="0"/>
        <v>0.64719424597333164</v>
      </c>
      <c r="F35" s="81">
        <f t="shared" si="1"/>
        <v>0.44719424597333163</v>
      </c>
      <c r="G35" s="81">
        <f t="shared" si="2"/>
        <v>31.621408383534771</v>
      </c>
      <c r="H35" s="81">
        <f t="shared" si="3"/>
        <v>1.6069846898936209E-200</v>
      </c>
      <c r="I35" s="82" t="str">
        <f t="shared" si="4"/>
        <v>yes</v>
      </c>
    </row>
  </sheetData>
  <conditionalFormatting sqref="I5:I35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Mapping and adaptation</vt:lpstr>
      <vt:lpstr>Dataset created</vt:lpstr>
      <vt:lpstr>Transp act adjustement</vt:lpstr>
      <vt:lpstr>Modified NHST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PATOUILLARD</dc:creator>
  <cp:lastModifiedBy>COUEDEL Nadine</cp:lastModifiedBy>
  <dcterms:created xsi:type="dcterms:W3CDTF">2018-03-23T18:41:02Z</dcterms:created>
  <dcterms:modified xsi:type="dcterms:W3CDTF">2021-01-15T16:12:50Z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49949288368225</vt:r8>
  </property>
</Properties>
</file>